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19095" windowHeight="10995"/>
  </bookViews>
  <sheets>
    <sheet name="Aktif" sheetId="3" r:id="rId1"/>
    <sheet name="Pasif" sheetId="1" r:id="rId2"/>
    <sheet name="Kar Zarar" sheetId="2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___P1">#REF!</definedName>
    <definedName name="___P1">#REF!</definedName>
    <definedName name="a" hidden="1">#REF!</definedName>
    <definedName name="ap">[1]INPUT!$AH$1</definedName>
    <definedName name="as">#REF!</definedName>
    <definedName name="AS2DocOpenMode" hidden="1">"AS2DocumentEdit"</definedName>
    <definedName name="AS2HasNoAutoHeaderFooter">"OFF"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ASD">IF(#REF!&lt;#REF!,#REF!,#REF!)/365*#REF!</definedName>
    <definedName name="BG_Del" hidden="1">15</definedName>
    <definedName name="BG_Ins" hidden="1">4</definedName>
    <definedName name="BG_Mod" hidden="1">6</definedName>
    <definedName name="BKIDEM">IF(#REF!&lt;#REF!,#REF!,#REF!)/365*#REF!</definedName>
    <definedName name="CAPIND">#N/A</definedName>
    <definedName name="cc" hidden="1">{#N/A,#N/A,FALSE,"Aging Summary";#N/A,#N/A,FALSE,"Ratio Analysis";#N/A,#N/A,FALSE,"Test 120 Day Accts";#N/A,#N/A,FALSE,"Tickmarks"}</definedName>
    <definedName name="d">[2]Sheet3!#REF!</definedName>
    <definedName name="DA">[2]DOİSLEM!#REF!</definedName>
    <definedName name="DEMS">#REF!</definedName>
    <definedName name="FOREX">INDEX([1]IND!$B$6:$AM$17,MONTH([1]INPUT!$AH$2),YEAR([1]INPUT!$AH$2)-1969)</definedName>
    <definedName name="g">[2]Sheet3!#REF!</definedName>
    <definedName name="HGUN">IF((#REF!-#REF!)&lt;365,0,#REF!-#REF!)</definedName>
    <definedName name="INDEX">#N/A</definedName>
    <definedName name="KRITER">IF(#REF!="K",(IF(ISNA(#REF!),[3]gr!$B$2,VLOOKUP(#REF!,[3]gr!$A$2:$B$23,2,FALSE))),(IF(#REF!="E",IF(ISNA(#REF!),[3]gr!$K$2,VLOOKUP(#REF!,[3]gr!$A$2:$K$23,11,FALSE)))))</definedName>
    <definedName name="pb">[1]INPUT!$H$29</definedName>
    <definedName name="PLCY">"01.01.- "&amp; [1]INPUT!$AH$1</definedName>
    <definedName name="PLIP">"01.01.- "&amp; [1]INPUT!$AH$4</definedName>
    <definedName name="Print_Area_M2">#REF!</definedName>
    <definedName name="Print_Area_M3">#REF!</definedName>
    <definedName name="program">#REF!</definedName>
    <definedName name="RESIND">#N/A</definedName>
    <definedName name="RS">[1]INPUT!$H$23</definedName>
    <definedName name="SAQS" hidden="1">#REF!</definedName>
    <definedName name="ŞUBE">#REF!</definedName>
    <definedName name="SUBESATIS">#REF!</definedName>
    <definedName name="TARİH">[4]KURG!$C$2</definedName>
    <definedName name="TextRefCopyRangeCount" hidden="1">2</definedName>
    <definedName name="u">[2]Sheet3!#REF!</definedName>
    <definedName name="wed">#REF!</definedName>
    <definedName name="wrn.Aging._.and._.Trend._.Analysis." hidden="1">{#N/A,#N/A,FALSE,"Aging Summary";#N/A,#N/A,FALSE,"Ratio Analysis";#N/A,#N/A,FALSE,"Test 120 Day Accts";#N/A,#N/A,FALSE,"Tickmarks"}</definedName>
    <definedName name="XRefCopyRangeCount" hidden="1">1</definedName>
    <definedName name="YATIRIMİNDİRİMİ">#REF!</definedName>
    <definedName name="_xlnm.Print_Area" localSheetId="0">Aktif!$B$2:$N$62</definedName>
    <definedName name="_xlnm.Print_Area" localSheetId="2">'Kar Zarar'!$B$2:$J$91</definedName>
    <definedName name="_xlnm.Print_Area" localSheetId="1">Pasif!$B$2:$N$73</definedName>
  </definedNames>
  <calcPr calcId="145621"/>
</workbook>
</file>

<file path=xl/calcChain.xml><?xml version="1.0" encoding="utf-8"?>
<calcChain xmlns="http://schemas.openxmlformats.org/spreadsheetml/2006/main">
  <c r="M58" i="3" l="1"/>
  <c r="I58" i="3"/>
  <c r="H58" i="3"/>
  <c r="J58" i="3" s="1"/>
  <c r="M57" i="3"/>
  <c r="H57" i="3"/>
  <c r="J57" i="3" s="1"/>
  <c r="M56" i="3"/>
  <c r="J56" i="3"/>
  <c r="H56" i="3"/>
  <c r="L55" i="3"/>
  <c r="K55" i="3"/>
  <c r="M55" i="3" s="1"/>
  <c r="I55" i="3"/>
  <c r="H55" i="3"/>
  <c r="J55" i="3" s="1"/>
  <c r="M54" i="3"/>
  <c r="J54" i="3"/>
  <c r="M53" i="3"/>
  <c r="J53" i="3"/>
  <c r="L52" i="3"/>
  <c r="M52" i="3" s="1"/>
  <c r="K52" i="3"/>
  <c r="I52" i="3"/>
  <c r="H52" i="3"/>
  <c r="J52" i="3" s="1"/>
  <c r="M51" i="3"/>
  <c r="J51" i="3"/>
  <c r="M50" i="3"/>
  <c r="J50" i="3"/>
  <c r="L49" i="3"/>
  <c r="K49" i="3"/>
  <c r="M49" i="3" s="1"/>
  <c r="I49" i="3"/>
  <c r="J49" i="3" s="1"/>
  <c r="H49" i="3"/>
  <c r="M48" i="3"/>
  <c r="J48" i="3"/>
  <c r="M47" i="3"/>
  <c r="J47" i="3"/>
  <c r="L46" i="3"/>
  <c r="K46" i="3"/>
  <c r="M46" i="3" s="1"/>
  <c r="I46" i="3"/>
  <c r="H46" i="3"/>
  <c r="M45" i="3"/>
  <c r="I45" i="3"/>
  <c r="H45" i="3"/>
  <c r="J45" i="3" s="1"/>
  <c r="M44" i="3"/>
  <c r="I44" i="3"/>
  <c r="H44" i="3"/>
  <c r="J44" i="3" s="1"/>
  <c r="M43" i="3"/>
  <c r="J43" i="3"/>
  <c r="M42" i="3"/>
  <c r="J42" i="3"/>
  <c r="L41" i="3"/>
  <c r="K41" i="3"/>
  <c r="M41" i="3" s="1"/>
  <c r="I41" i="3"/>
  <c r="J41" i="3" s="1"/>
  <c r="H41" i="3"/>
  <c r="M40" i="3"/>
  <c r="J40" i="3"/>
  <c r="M39" i="3"/>
  <c r="I39" i="3"/>
  <c r="H39" i="3"/>
  <c r="J39" i="3" s="1"/>
  <c r="M38" i="3"/>
  <c r="I38" i="3"/>
  <c r="I37" i="3" s="1"/>
  <c r="H38" i="3"/>
  <c r="L37" i="3"/>
  <c r="K37" i="3"/>
  <c r="M37" i="3" s="1"/>
  <c r="M36" i="3"/>
  <c r="H36" i="3"/>
  <c r="J36" i="3" s="1"/>
  <c r="M35" i="3"/>
  <c r="H35" i="3"/>
  <c r="J35" i="3" s="1"/>
  <c r="L34" i="3"/>
  <c r="K34" i="3"/>
  <c r="M34" i="3" s="1"/>
  <c r="I34" i="3"/>
  <c r="M33" i="3"/>
  <c r="H33" i="3"/>
  <c r="J33" i="3" s="1"/>
  <c r="M32" i="3"/>
  <c r="H32" i="3"/>
  <c r="J32" i="3" s="1"/>
  <c r="L31" i="3"/>
  <c r="K31" i="3"/>
  <c r="M31" i="3" s="1"/>
  <c r="I31" i="3"/>
  <c r="M30" i="3"/>
  <c r="H30" i="3"/>
  <c r="J30" i="3" s="1"/>
  <c r="M29" i="3"/>
  <c r="H29" i="3"/>
  <c r="J29" i="3" s="1"/>
  <c r="L28" i="3"/>
  <c r="L27" i="3" s="1"/>
  <c r="K28" i="3"/>
  <c r="M28" i="3" s="1"/>
  <c r="I28" i="3"/>
  <c r="M26" i="3"/>
  <c r="I26" i="3"/>
  <c r="H26" i="3"/>
  <c r="M25" i="3"/>
  <c r="I25" i="3"/>
  <c r="I24" i="3" s="1"/>
  <c r="H25" i="3"/>
  <c r="J25" i="3" s="1"/>
  <c r="L24" i="3"/>
  <c r="K24" i="3"/>
  <c r="M23" i="3"/>
  <c r="I23" i="3"/>
  <c r="I19" i="3" s="1"/>
  <c r="H23" i="3"/>
  <c r="M22" i="3"/>
  <c r="J22" i="3"/>
  <c r="M21" i="3"/>
  <c r="J21" i="3"/>
  <c r="M20" i="3"/>
  <c r="J20" i="3"/>
  <c r="M19" i="3"/>
  <c r="L19" i="3"/>
  <c r="K19" i="3"/>
  <c r="M18" i="3"/>
  <c r="J18" i="3"/>
  <c r="M17" i="3"/>
  <c r="I17" i="3"/>
  <c r="I15" i="3" s="1"/>
  <c r="H17" i="3"/>
  <c r="J17" i="3" s="1"/>
  <c r="M16" i="3"/>
  <c r="J16" i="3"/>
  <c r="L15" i="3"/>
  <c r="K15" i="3"/>
  <c r="M15" i="3" s="1"/>
  <c r="M14" i="3"/>
  <c r="I14" i="3"/>
  <c r="H14" i="3"/>
  <c r="L13" i="3"/>
  <c r="M12" i="3"/>
  <c r="J12" i="3"/>
  <c r="M11" i="3"/>
  <c r="J11" i="3"/>
  <c r="I11" i="3"/>
  <c r="M10" i="3"/>
  <c r="H10" i="3"/>
  <c r="J10" i="3" s="1"/>
  <c r="L9" i="3"/>
  <c r="K9" i="3"/>
  <c r="M9" i="3" s="1"/>
  <c r="I9" i="3"/>
  <c r="H87" i="2"/>
  <c r="H81" i="2"/>
  <c r="H80" i="2"/>
  <c r="H79" i="2"/>
  <c r="H77" i="2"/>
  <c r="H76" i="2"/>
  <c r="H75" i="2"/>
  <c r="H73" i="2"/>
  <c r="H72" i="2"/>
  <c r="H70" i="2"/>
  <c r="H67" i="2" s="1"/>
  <c r="I67" i="2"/>
  <c r="I66" i="2"/>
  <c r="H64" i="2"/>
  <c r="H61" i="2"/>
  <c r="H59" i="2"/>
  <c r="H58" i="2"/>
  <c r="H57" i="2"/>
  <c r="I56" i="2"/>
  <c r="I55" i="2"/>
  <c r="I83" i="2" s="1"/>
  <c r="H51" i="2"/>
  <c r="H48" i="2"/>
  <c r="I45" i="2"/>
  <c r="H45" i="2"/>
  <c r="H43" i="2"/>
  <c r="H37" i="2" s="1"/>
  <c r="H38" i="2"/>
  <c r="I37" i="2"/>
  <c r="H36" i="2"/>
  <c r="H35" i="2"/>
  <c r="H34" i="2"/>
  <c r="H33" i="2"/>
  <c r="H32" i="2"/>
  <c r="I31" i="2"/>
  <c r="I30" i="2"/>
  <c r="H28" i="2"/>
  <c r="H27" i="2"/>
  <c r="H26" i="2"/>
  <c r="I25" i="2"/>
  <c r="H23" i="2"/>
  <c r="H21" i="2"/>
  <c r="I20" i="2"/>
  <c r="H19" i="2"/>
  <c r="H18" i="2"/>
  <c r="H17" i="2"/>
  <c r="H15" i="2" s="1"/>
  <c r="H16" i="2"/>
  <c r="I15" i="2"/>
  <c r="H14" i="2"/>
  <c r="H12" i="2" s="1"/>
  <c r="H13" i="2"/>
  <c r="I12" i="2"/>
  <c r="I11" i="2"/>
  <c r="I10" i="2" s="1"/>
  <c r="I53" i="2" s="1"/>
  <c r="I8" i="2"/>
  <c r="H8" i="2"/>
  <c r="L70" i="1"/>
  <c r="K70" i="1"/>
  <c r="M70" i="1" s="1"/>
  <c r="M69" i="1"/>
  <c r="I69" i="1"/>
  <c r="H69" i="1"/>
  <c r="J69" i="1" s="1"/>
  <c r="M68" i="1"/>
  <c r="J68" i="1"/>
  <c r="M67" i="1"/>
  <c r="I67" i="1"/>
  <c r="H67" i="1"/>
  <c r="M66" i="1"/>
  <c r="I66" i="1"/>
  <c r="I70" i="1" s="1"/>
  <c r="H66" i="1"/>
  <c r="H70" i="1" s="1"/>
  <c r="M60" i="1"/>
  <c r="J60" i="1"/>
  <c r="M59" i="1"/>
  <c r="L58" i="1"/>
  <c r="K58" i="1"/>
  <c r="I58" i="1"/>
  <c r="M57" i="1"/>
  <c r="J57" i="1"/>
  <c r="M56" i="1"/>
  <c r="J56" i="1"/>
  <c r="L55" i="1"/>
  <c r="K55" i="1"/>
  <c r="M55" i="1" s="1"/>
  <c r="I55" i="1"/>
  <c r="H55" i="1"/>
  <c r="M54" i="1"/>
  <c r="J54" i="1"/>
  <c r="M53" i="1"/>
  <c r="J53" i="1"/>
  <c r="M52" i="1"/>
  <c r="J52" i="1"/>
  <c r="H52" i="1"/>
  <c r="M51" i="1"/>
  <c r="J51" i="1"/>
  <c r="M50" i="1"/>
  <c r="J50" i="1"/>
  <c r="M49" i="1"/>
  <c r="H49" i="1"/>
  <c r="J49" i="1" s="1"/>
  <c r="L48" i="1"/>
  <c r="K48" i="1"/>
  <c r="I48" i="1"/>
  <c r="M47" i="1"/>
  <c r="J47" i="1"/>
  <c r="M46" i="1"/>
  <c r="H46" i="1"/>
  <c r="H45" i="1" s="1"/>
  <c r="M45" i="1"/>
  <c r="L45" i="1"/>
  <c r="K45" i="1"/>
  <c r="I45" i="1"/>
  <c r="I44" i="1" s="1"/>
  <c r="L44" i="1"/>
  <c r="M43" i="1"/>
  <c r="I43" i="1"/>
  <c r="H43" i="1"/>
  <c r="M42" i="1"/>
  <c r="I42" i="1"/>
  <c r="I38" i="1" s="1"/>
  <c r="H42" i="1"/>
  <c r="J42" i="1" s="1"/>
  <c r="M41" i="1"/>
  <c r="H41" i="1"/>
  <c r="J41" i="1" s="1"/>
  <c r="M40" i="1"/>
  <c r="H40" i="1"/>
  <c r="J40" i="1" s="1"/>
  <c r="M39" i="1"/>
  <c r="J39" i="1"/>
  <c r="L38" i="1"/>
  <c r="K38" i="1"/>
  <c r="M37" i="1"/>
  <c r="I37" i="1"/>
  <c r="H37" i="1"/>
  <c r="J37" i="1" s="1"/>
  <c r="M36" i="1"/>
  <c r="J36" i="1"/>
  <c r="M35" i="1"/>
  <c r="H35" i="1"/>
  <c r="J35" i="1" s="1"/>
  <c r="M34" i="1"/>
  <c r="J34" i="1"/>
  <c r="M33" i="1"/>
  <c r="J33" i="1"/>
  <c r="M32" i="1"/>
  <c r="L32" i="1"/>
  <c r="K32" i="1"/>
  <c r="I32" i="1"/>
  <c r="H32" i="1"/>
  <c r="M31" i="1"/>
  <c r="H31" i="1"/>
  <c r="H28" i="1" s="1"/>
  <c r="J28" i="1" s="1"/>
  <c r="M30" i="1"/>
  <c r="J30" i="1"/>
  <c r="M29" i="1"/>
  <c r="I29" i="1"/>
  <c r="I28" i="1" s="1"/>
  <c r="H29" i="1"/>
  <c r="L28" i="1"/>
  <c r="K28" i="1"/>
  <c r="M28" i="1" s="1"/>
  <c r="M27" i="1"/>
  <c r="J27" i="1"/>
  <c r="M26" i="1"/>
  <c r="J26" i="1"/>
  <c r="M25" i="1"/>
  <c r="J25" i="1"/>
  <c r="L24" i="1"/>
  <c r="K24" i="1"/>
  <c r="M24" i="1" s="1"/>
  <c r="I24" i="1"/>
  <c r="H24" i="1"/>
  <c r="M23" i="1"/>
  <c r="J23" i="1"/>
  <c r="M22" i="1"/>
  <c r="J22" i="1"/>
  <c r="M21" i="1"/>
  <c r="J21" i="1"/>
  <c r="I21" i="1"/>
  <c r="I19" i="1" s="1"/>
  <c r="I17" i="1" s="1"/>
  <c r="M20" i="1"/>
  <c r="J20" i="1"/>
  <c r="L19" i="1"/>
  <c r="L17" i="1" s="1"/>
  <c r="K19" i="1"/>
  <c r="H19" i="1"/>
  <c r="M18" i="1"/>
  <c r="J18" i="1"/>
  <c r="M16" i="1"/>
  <c r="J16" i="1"/>
  <c r="M15" i="1"/>
  <c r="I15" i="1"/>
  <c r="H15" i="1"/>
  <c r="M14" i="1"/>
  <c r="I14" i="1"/>
  <c r="H14" i="1"/>
  <c r="J14" i="1" s="1"/>
  <c r="M13" i="1"/>
  <c r="I13" i="1"/>
  <c r="H13" i="1"/>
  <c r="J13" i="1" s="1"/>
  <c r="M12" i="1"/>
  <c r="I12" i="1"/>
  <c r="H12" i="1"/>
  <c r="M11" i="1"/>
  <c r="J11" i="1"/>
  <c r="I11" i="1"/>
  <c r="H11" i="1"/>
  <c r="M10" i="1"/>
  <c r="J10" i="1"/>
  <c r="I10" i="1"/>
  <c r="H10" i="1"/>
  <c r="L9" i="1"/>
  <c r="K9" i="1"/>
  <c r="M9" i="1" s="1"/>
  <c r="L7" i="1"/>
  <c r="I7" i="1"/>
  <c r="F3" i="1"/>
  <c r="D4" i="2" s="1"/>
  <c r="J31" i="1" l="1"/>
  <c r="J46" i="1"/>
  <c r="J55" i="1"/>
  <c r="H25" i="2"/>
  <c r="K13" i="3"/>
  <c r="M13" i="3" s="1"/>
  <c r="J23" i="3"/>
  <c r="I27" i="3"/>
  <c r="J24" i="1"/>
  <c r="M48" i="1"/>
  <c r="J15" i="1"/>
  <c r="M19" i="1"/>
  <c r="J32" i="1"/>
  <c r="M38" i="1"/>
  <c r="L62" i="1"/>
  <c r="H56" i="2"/>
  <c r="H55" i="2" s="1"/>
  <c r="J45" i="1"/>
  <c r="M24" i="3"/>
  <c r="K27" i="3"/>
  <c r="M27" i="3" s="1"/>
  <c r="H37" i="3"/>
  <c r="H38" i="1"/>
  <c r="J38" i="1" s="1"/>
  <c r="H20" i="2"/>
  <c r="H31" i="2"/>
  <c r="H30" i="2" s="1"/>
  <c r="H9" i="3"/>
  <c r="J9" i="3" s="1"/>
  <c r="I13" i="3"/>
  <c r="H19" i="3"/>
  <c r="J19" i="3" s="1"/>
  <c r="H24" i="3"/>
  <c r="J24" i="3" s="1"/>
  <c r="H31" i="3"/>
  <c r="J31" i="3" s="1"/>
  <c r="J37" i="3"/>
  <c r="I9" i="1"/>
  <c r="H34" i="3"/>
  <c r="J34" i="3" s="1"/>
  <c r="H11" i="2"/>
  <c r="H10" i="2" s="1"/>
  <c r="J43" i="1"/>
  <c r="J67" i="1"/>
  <c r="J12" i="1"/>
  <c r="J29" i="1"/>
  <c r="H66" i="2"/>
  <c r="H83" i="2" s="1"/>
  <c r="J26" i="3"/>
  <c r="H28" i="3"/>
  <c r="H27" i="3" s="1"/>
  <c r="J27" i="3" s="1"/>
  <c r="J19" i="1"/>
  <c r="I62" i="1"/>
  <c r="L60" i="3"/>
  <c r="J70" i="1"/>
  <c r="I85" i="2"/>
  <c r="I89" i="2" s="1"/>
  <c r="I60" i="3"/>
  <c r="K44" i="1"/>
  <c r="M44" i="1" s="1"/>
  <c r="K60" i="3"/>
  <c r="M60" i="3" s="1"/>
  <c r="H9" i="1"/>
  <c r="J9" i="1" s="1"/>
  <c r="H17" i="1"/>
  <c r="J17" i="1" s="1"/>
  <c r="M58" i="1"/>
  <c r="J14" i="3"/>
  <c r="J38" i="3"/>
  <c r="J46" i="3"/>
  <c r="K17" i="1"/>
  <c r="M17" i="1" s="1"/>
  <c r="H48" i="1"/>
  <c r="J66" i="1"/>
  <c r="H15" i="3"/>
  <c r="J15" i="3" s="1"/>
  <c r="H53" i="2" l="1"/>
  <c r="H85" i="2" s="1"/>
  <c r="H89" i="2" s="1"/>
  <c r="H59" i="1" s="1"/>
  <c r="H58" i="1" s="1"/>
  <c r="J28" i="3"/>
  <c r="J48" i="1"/>
  <c r="H44" i="1"/>
  <c r="J44" i="1" s="1"/>
  <c r="H13" i="3"/>
  <c r="K62" i="1"/>
  <c r="M62" i="1" s="1"/>
  <c r="J59" i="1" l="1"/>
  <c r="J13" i="3"/>
  <c r="H60" i="3"/>
  <c r="J60" i="3" s="1"/>
  <c r="J78" i="1" s="1"/>
  <c r="J58" i="1"/>
  <c r="H62" i="1"/>
  <c r="J62" i="1" s="1"/>
  <c r="J79" i="1" l="1"/>
</calcChain>
</file>

<file path=xl/sharedStrings.xml><?xml version="1.0" encoding="utf-8"?>
<sst xmlns="http://schemas.openxmlformats.org/spreadsheetml/2006/main" count="375" uniqueCount="232">
  <si>
    <t>KARŞILAŞTIRMALI BİLANÇOSU</t>
  </si>
  <si>
    <t>(TL)</t>
  </si>
  <si>
    <t>CARİ DÖNEM</t>
  </si>
  <si>
    <t>ÖNCEKİ DÖNEM</t>
  </si>
  <si>
    <t>PASİFLER</t>
  </si>
  <si>
    <t>Dipnot</t>
  </si>
  <si>
    <t>TP</t>
  </si>
  <si>
    <t>YP</t>
  </si>
  <si>
    <t>TOPLAM</t>
  </si>
  <si>
    <t>I -</t>
  </si>
  <si>
    <t xml:space="preserve">MEVDUAT </t>
  </si>
  <si>
    <t>(10)</t>
  </si>
  <si>
    <t>A.</t>
  </si>
  <si>
    <t>Tasarruf Mevduatı</t>
  </si>
  <si>
    <t>B.</t>
  </si>
  <si>
    <t>Resmi Kuruluşlar Mevduatı</t>
  </si>
  <si>
    <t>C.</t>
  </si>
  <si>
    <t>Ticari Kuruluşlar Mevduatı</t>
  </si>
  <si>
    <t>D.</t>
  </si>
  <si>
    <t>Diğer Kuruluşlar Mevduatı</t>
  </si>
  <si>
    <t>E.</t>
  </si>
  <si>
    <t>Bankalar Mevduatı</t>
  </si>
  <si>
    <t>F.</t>
  </si>
  <si>
    <t>Altın Depo Hesapları</t>
  </si>
  <si>
    <t xml:space="preserve">II - </t>
  </si>
  <si>
    <t>REPO İŞLEMLERİNDEN SAĞLANAN FONLAR</t>
  </si>
  <si>
    <t>(11)</t>
  </si>
  <si>
    <t>III -</t>
  </si>
  <si>
    <t xml:space="preserve">ALINAN KREDİLER </t>
  </si>
  <si>
    <t>(12)</t>
  </si>
  <si>
    <t>K.K.T.C.Merkez Bankası Kredileri</t>
  </si>
  <si>
    <t>Alınan Diğer Krediler</t>
  </si>
  <si>
    <t xml:space="preserve"> 1) Yurtiçi banka ve kuruluşlardan</t>
  </si>
  <si>
    <t xml:space="preserve"> 2) Yurtdışı banka, kuruluş ve fonlardan</t>
  </si>
  <si>
    <t xml:space="preserve"> 3) Sermaye Benzeri Krediler</t>
  </si>
  <si>
    <t xml:space="preserve">IV - </t>
  </si>
  <si>
    <t xml:space="preserve">FONLAR </t>
  </si>
  <si>
    <t>(13)</t>
  </si>
  <si>
    <t>V -</t>
  </si>
  <si>
    <t xml:space="preserve">ÇIKARILAN MENKUL KIYMETLER [ Net ]  </t>
  </si>
  <si>
    <t>(14)</t>
  </si>
  <si>
    <t>Bonolar</t>
  </si>
  <si>
    <t>Varlığa Dayalı Menkul Kıymetler</t>
  </si>
  <si>
    <t>Tahviller</t>
  </si>
  <si>
    <t xml:space="preserve">VI - </t>
  </si>
  <si>
    <t>FAİZ VE GİDER REESKONTLARI</t>
  </si>
  <si>
    <t>Mevduatın</t>
  </si>
  <si>
    <t>Alınan Kredilerin</t>
  </si>
  <si>
    <t>Diğer</t>
  </si>
  <si>
    <t xml:space="preserve">VII - </t>
  </si>
  <si>
    <t xml:space="preserve">FİNANSAL KİRALAMA BORÇLARI [ Net ] </t>
  </si>
  <si>
    <t>Finansal Kiralama Borçları</t>
  </si>
  <si>
    <t>Ertelenmiş Finansal Kiralama Giderleri ( - )</t>
  </si>
  <si>
    <t>VIII -</t>
  </si>
  <si>
    <t>ÖDENECEK VERGİ, RESİM, HARÇ VE PRİMLER</t>
  </si>
  <si>
    <t>IX -</t>
  </si>
  <si>
    <t>İTHALAT TRANSFER EMİRLERİ</t>
  </si>
  <si>
    <t>X -</t>
  </si>
  <si>
    <t xml:space="preserve">MUHTELİF BORÇLAR </t>
  </si>
  <si>
    <t>(15)</t>
  </si>
  <si>
    <t>XI -</t>
  </si>
  <si>
    <t>KARŞILIKLAR</t>
  </si>
  <si>
    <t>Kıdem Tazminatı Karşılığı</t>
  </si>
  <si>
    <t>Genel Kredi Karşılıkları</t>
  </si>
  <si>
    <t>Vergi Karşılığı</t>
  </si>
  <si>
    <t>Diğer Karşılıklar</t>
  </si>
  <si>
    <t>XII -</t>
  </si>
  <si>
    <t xml:space="preserve">DİĞER PASİFLER  </t>
  </si>
  <si>
    <t>(16)</t>
  </si>
  <si>
    <t>XIII -</t>
  </si>
  <si>
    <t xml:space="preserve">ÖZKAYNAKLAR </t>
  </si>
  <si>
    <t>(17)</t>
  </si>
  <si>
    <t xml:space="preserve">Ödenmiş Sermaye  </t>
  </si>
  <si>
    <t xml:space="preserve"> 1) Nominal Sermaye</t>
  </si>
  <si>
    <t xml:space="preserve"> 2) Ödenmemiş Sermaye  ( - )</t>
  </si>
  <si>
    <t>Kanuni Yedek Akçeler</t>
  </si>
  <si>
    <t xml:space="preserve"> 1) Kanuni Yedek Akçeler</t>
  </si>
  <si>
    <t xml:space="preserve"> 2) Emisyon(Hisse Senedi İhraç)Primleri</t>
  </si>
  <si>
    <t xml:space="preserve"> 3) Diğer Kanuni Yedek Akçeler</t>
  </si>
  <si>
    <t>İhtiyari Yedek Akçeler</t>
  </si>
  <si>
    <t>Yeniden Değerleme Fonları</t>
  </si>
  <si>
    <t xml:space="preserve">Değerleme Farkları </t>
  </si>
  <si>
    <t>(18)</t>
  </si>
  <si>
    <t>Zarar</t>
  </si>
  <si>
    <t xml:space="preserve"> 1) Dönem Zararı</t>
  </si>
  <si>
    <t xml:space="preserve"> 2) Geçmiş Yıl Zararları</t>
  </si>
  <si>
    <t>XIV -</t>
  </si>
  <si>
    <t>KÂR</t>
  </si>
  <si>
    <t>Dönem Kârı</t>
  </si>
  <si>
    <t>Geçmiş Yıl Kârları</t>
  </si>
  <si>
    <t xml:space="preserve">TOPLAM PASİFLER  </t>
  </si>
  <si>
    <t>(19)</t>
  </si>
  <si>
    <t xml:space="preserve">BİLANÇO DIŞI YÜKÜMLÜLÜKLER </t>
  </si>
  <si>
    <t>(1)</t>
  </si>
  <si>
    <t xml:space="preserve">GARANTİ VE KEFALETLER </t>
  </si>
  <si>
    <t>(2)</t>
  </si>
  <si>
    <t>II -</t>
  </si>
  <si>
    <t xml:space="preserve">TAAHHÜTLER </t>
  </si>
  <si>
    <t>(3)</t>
  </si>
  <si>
    <t xml:space="preserve">DÖVİZ VE FAİZ HADDİ İLE İLGİLİ İŞLEMLER </t>
  </si>
  <si>
    <t>(4)</t>
  </si>
  <si>
    <t>IV -</t>
  </si>
  <si>
    <t xml:space="preserve">EMANET VE REHİNLİ KIYMETLER </t>
  </si>
  <si>
    <t>KARŞILAŞTIRMALI KÂR VE ZARAR CETVELİ</t>
  </si>
  <si>
    <t xml:space="preserve">FAİZ GELİRLERİ  </t>
  </si>
  <si>
    <t>Kredilerden Alınan Faizler</t>
  </si>
  <si>
    <t xml:space="preserve"> 1) TP Kredilerden Alınan Faizler</t>
  </si>
  <si>
    <t xml:space="preserve">    a - Kısa Vadeli Kredilerden</t>
  </si>
  <si>
    <t xml:space="preserve">    b - Orta ve Uzun Vadeli Kredilerden</t>
  </si>
  <si>
    <t xml:space="preserve"> 2) YP Kredilerden Alınan Faizler</t>
  </si>
  <si>
    <t xml:space="preserve"> 3) Takipteki Alacaklardan Alınan Faizler</t>
  </si>
  <si>
    <t>Mevduat Munzam Karşılıklarından Alınan Faizler</t>
  </si>
  <si>
    <t>Bankalardan Alınan Faizler</t>
  </si>
  <si>
    <t xml:space="preserve"> 1) K.K.T.C.Merkez Bankasından</t>
  </si>
  <si>
    <t xml:space="preserve"> 2) Yurtiçi Bankalardan</t>
  </si>
  <si>
    <t xml:space="preserve"> 3) Yurtdışı Bankalardan</t>
  </si>
  <si>
    <t xml:space="preserve"> 4) Ters Repo İşlemlerinden Alınan Faizler</t>
  </si>
  <si>
    <t>Menkul Değerler Cüzdanından Alınan Faizler</t>
  </si>
  <si>
    <t xml:space="preserve"> 1) Kalkınma Bankası Tahvillerinden</t>
  </si>
  <si>
    <t xml:space="preserve"> 2) Diğer Menkul Kıymetlerden</t>
  </si>
  <si>
    <t xml:space="preserve">Diğer Faiz Gelirleri </t>
  </si>
  <si>
    <t xml:space="preserve">FAİZ GİDERLERİ  </t>
  </si>
  <si>
    <t>Mevduata Verilen Faizler</t>
  </si>
  <si>
    <t xml:space="preserve"> 1) Tasarruf Mevduatına</t>
  </si>
  <si>
    <t xml:space="preserve"> 2) Resmi Kuruluşlar Mevduatına</t>
  </si>
  <si>
    <t xml:space="preserve"> 3) Ticari Kuruluşlar Mevduatına</t>
  </si>
  <si>
    <t xml:space="preserve"> 4) Diğer Kuruluşlar Mevduatına</t>
  </si>
  <si>
    <t xml:space="preserve"> 5) Bankalar Mevduatına</t>
  </si>
  <si>
    <t xml:space="preserve">B. </t>
  </si>
  <si>
    <t>Döviz Mevduata Verilen Faizler</t>
  </si>
  <si>
    <t xml:space="preserve"> 6) Altın Depo Hesaplarına</t>
  </si>
  <si>
    <t>Repo İşlemlerine Verilen Faizler</t>
  </si>
  <si>
    <t xml:space="preserve">Kullanılan Kredilere Verilen Faizler </t>
  </si>
  <si>
    <t xml:space="preserve"> 1) K.K.T.C.Merkez Bankasına</t>
  </si>
  <si>
    <t xml:space="preserve"> 2) Yurtiçi Bankalara</t>
  </si>
  <si>
    <t xml:space="preserve"> 3) Yurtdışı Bankalara</t>
  </si>
  <si>
    <t xml:space="preserve"> 4) Diğer Kuruluşlara</t>
  </si>
  <si>
    <t>Çıkarılan Menkul Kıymetlere Verilen Faizler</t>
  </si>
  <si>
    <t xml:space="preserve">Diğer Faiz Giderleri </t>
  </si>
  <si>
    <t>NET FAİZ GELİRİ  [ I - II ]</t>
  </si>
  <si>
    <t xml:space="preserve">FAİZ DIŞI GELİRLER </t>
  </si>
  <si>
    <t>Alınan Ücret ve Komisyonlar</t>
  </si>
  <si>
    <t xml:space="preserve"> 1) Nakdi Kredilerden</t>
  </si>
  <si>
    <t xml:space="preserve"> 2) Gayri Nakdi Kredilerden</t>
  </si>
  <si>
    <t xml:space="preserve"> 3) Diğer</t>
  </si>
  <si>
    <t>Sermaye Piyasası İşlem Kârları</t>
  </si>
  <si>
    <t>Kambiyo Kârları</t>
  </si>
  <si>
    <t>İştirakler ve Bağlı Ortaklıklardan Alınan Kâr Payları(Temettü)</t>
  </si>
  <si>
    <t>Olağanüstü Gelirler</t>
  </si>
  <si>
    <t xml:space="preserve">Diğer Faiz Dışı Gelirler </t>
  </si>
  <si>
    <t xml:space="preserve">FAİZ DIŞI GİDERLER </t>
  </si>
  <si>
    <t>Verilen Ücret ve Komisyonlar</t>
  </si>
  <si>
    <t xml:space="preserve"> 1) Nakdi Kredilere Verilen</t>
  </si>
  <si>
    <t xml:space="preserve"> 2) Gayri Nakdi Kredilere Verilen</t>
  </si>
  <si>
    <t>Sermaye Piyasası İşlem Zararları</t>
  </si>
  <si>
    <t>Kambiyo Zararları</t>
  </si>
  <si>
    <t>Personel Giderleri</t>
  </si>
  <si>
    <t>Kıdem Tazminatı Provizyonu</t>
  </si>
  <si>
    <t>Kira Giderleri</t>
  </si>
  <si>
    <t>G.</t>
  </si>
  <si>
    <t>Amortisman Giderleri</t>
  </si>
  <si>
    <t>H.</t>
  </si>
  <si>
    <t>Vergi ve Harçlar</t>
  </si>
  <si>
    <t>I.</t>
  </si>
  <si>
    <t>Olağanüstü Giderler</t>
  </si>
  <si>
    <t>J.</t>
  </si>
  <si>
    <t>Takipteki Alacaklar Provizyonu</t>
  </si>
  <si>
    <t>K.</t>
  </si>
  <si>
    <t xml:space="preserve">Diğer Provizyonlar </t>
  </si>
  <si>
    <t>L.</t>
  </si>
  <si>
    <t xml:space="preserve">Diğer Faiz Dışı Giderler </t>
  </si>
  <si>
    <t>VI -</t>
  </si>
  <si>
    <t>NET FAİZ DIŞI GELİRLER [ IV - V ]</t>
  </si>
  <si>
    <t>VII -</t>
  </si>
  <si>
    <t>VERGİ ÖNCESİ KÂR / ZARAR [ III + VI ]</t>
  </si>
  <si>
    <t>VERGİ PROVİZYONU</t>
  </si>
  <si>
    <t>NET KÂR / ZARAR [ VII - VIII ]</t>
  </si>
  <si>
    <t>TÜRK EKONOM BANKASI A.Ş. (KIBRIS ŞUBELERİ)</t>
  </si>
  <si>
    <t>AKTİFLER</t>
  </si>
  <si>
    <t>(31.12.2014)</t>
  </si>
  <si>
    <t>(31.12.2013)</t>
  </si>
  <si>
    <t>NAKİT DEĞERLER</t>
  </si>
  <si>
    <t>Kasa</t>
  </si>
  <si>
    <t>Efektif Deposu</t>
  </si>
  <si>
    <t>BANKALAR</t>
  </si>
  <si>
    <t xml:space="preserve">K.K.T.C.Merkez Bankası  </t>
  </si>
  <si>
    <t>Diğer Bankalar</t>
  </si>
  <si>
    <t xml:space="preserve"> 1) Yurtiçi Bankalar</t>
  </si>
  <si>
    <t xml:space="preserve"> 2) Yurtdışı Bankalar  </t>
  </si>
  <si>
    <t xml:space="preserve"> 3) Ters Repo İşlemlerinden Alacaklar</t>
  </si>
  <si>
    <t xml:space="preserve">MENKUL DEĞERLER CÜZDANI [ Net ]  </t>
  </si>
  <si>
    <t>Devlet İç Borçlanma Senetleri</t>
  </si>
  <si>
    <t>Diğer Borçlanma Senetleri</t>
  </si>
  <si>
    <t>Hisse Senetleri</t>
  </si>
  <si>
    <t xml:space="preserve">Diğer Menkul Değerler </t>
  </si>
  <si>
    <t xml:space="preserve">KREDİLER  </t>
  </si>
  <si>
    <t>Kısa Vadeli</t>
  </si>
  <si>
    <t>Orta ve Uzun Vadeli</t>
  </si>
  <si>
    <t xml:space="preserve">TAKİPTEKİ ALACAKLAR [ Net ] </t>
  </si>
  <si>
    <t>Tahsil İmkanı Sınırlı Krediler ve Diğer Alacaklar [ Net ]</t>
  </si>
  <si>
    <t xml:space="preserve"> 1) Brüt Alacak Bakiyesi</t>
  </si>
  <si>
    <t xml:space="preserve"> 2) Ayrılan Özel Karşılık ( - )</t>
  </si>
  <si>
    <t>Tahsili Şüpheli Krediler ve Diğer Alacaklar [ Net ]</t>
  </si>
  <si>
    <t>Zarar Niteliğindeki Krediler ve Diğer Alacaklar [ Net ]</t>
  </si>
  <si>
    <t xml:space="preserve"> 2) Ayrılan Karşılık ( - )</t>
  </si>
  <si>
    <t>FAİZ VE GELİR TAHAKKUK VE REESKONTLARI</t>
  </si>
  <si>
    <t>Kredilerin</t>
  </si>
  <si>
    <t>Menkul Değerlerin</t>
  </si>
  <si>
    <t>FİNANSAL KİRALAMA ALACAKLARI [ Net ] *</t>
  </si>
  <si>
    <t>Finansal Kiralama Alacakları</t>
  </si>
  <si>
    <t>Kazanılmamış Gelirler ( - )</t>
  </si>
  <si>
    <t>MEVDUAT YASAL KARŞILIKLARI</t>
  </si>
  <si>
    <t xml:space="preserve">MUHTELİF ALACAKLAR </t>
  </si>
  <si>
    <t>(5)</t>
  </si>
  <si>
    <t xml:space="preserve">İŞTİRAKLER [ Net ]  </t>
  </si>
  <si>
    <t>(6)</t>
  </si>
  <si>
    <t xml:space="preserve">Mali İştirakler </t>
  </si>
  <si>
    <t xml:space="preserve">Mali Olmayan İştirakler </t>
  </si>
  <si>
    <t xml:space="preserve">BAĞLI ORTAKLIKLAR [ Net ] </t>
  </si>
  <si>
    <t>Mali Ortaklıklar</t>
  </si>
  <si>
    <t>Mali Olmayan Ortaklıklar</t>
  </si>
  <si>
    <t xml:space="preserve">BAĞLI MENKUL KIYMETLER [ Net ]  </t>
  </si>
  <si>
    <t>(7)</t>
  </si>
  <si>
    <t>Diğer Menkul Kıymetler</t>
  </si>
  <si>
    <t xml:space="preserve">SABİT KIYMETLER [ Net ]  </t>
  </si>
  <si>
    <t>(8)</t>
  </si>
  <si>
    <t>Defter Değeri</t>
  </si>
  <si>
    <t>Birikmiş Amortismanlar ( - )</t>
  </si>
  <si>
    <t xml:space="preserve">DİĞER AKTİFLER </t>
  </si>
  <si>
    <t>(9)</t>
  </si>
  <si>
    <t xml:space="preserve">TOPLAM AKTİFLER </t>
  </si>
  <si>
    <t>( * ) Yasa ile yetkilendirilen bankalar tarafından kullanılır.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</si>
</sst>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\ &quot;TL&quot;_-;\-* #,##0\ &quot;TL&quot;_-;_-* &quot;-&quot;\ &quot;TL&quot;_-;_-@_-"/>
    <numFmt numFmtId="165" formatCode="_-* #,##0\ _T_L_-;\-* #,##0\ _T_L_-;_-* &quot;-&quot;\ _T_L_-;_-@_-"/>
    <numFmt numFmtId="166" formatCode="_-* #,##0.00\ &quot;TL&quot;_-;\-* #,##0.00\ &quot;TL&quot;_-;_-* &quot;-&quot;??\ &quot;TL&quot;_-;_-@_-"/>
    <numFmt numFmtId="167" formatCode="_-* #,##0.00\ _T_L_-;\-* #,##0.00\ _T_L_-;_-* &quot;-&quot;??\ _T_L_-;_-@_-"/>
    <numFmt numFmtId="168" formatCode="#,##0_ ;\-#,##0\ "/>
    <numFmt numFmtId="169" formatCode="_(* #,##0.00_);_(* \(#,##0.00\);_(* &quot;-&quot;??_);_(@_)"/>
    <numFmt numFmtId="170" formatCode="* \(#,##0\);* #,##0_);&quot;-&quot;??_);@"/>
    <numFmt numFmtId="171" formatCode="* \(#,##0.00\);* #,##0.00_);&quot;-&quot;??_);@"/>
    <numFmt numFmtId="172" formatCode="* #,##0_);* \(#,##0\);&quot;-&quot;??_);@"/>
    <numFmt numFmtId="173" formatCode="* \(#,##0.0\);* #,##0.0_);&quot;-&quot;??_);@"/>
    <numFmt numFmtId="174" formatCode="_-* #,##0.00\ [$€-1]_-;\-* #,##0.00\ [$€-1]_-;_-* &quot;-&quot;??\ [$€-1]_-"/>
    <numFmt numFmtId="175" formatCode="[$-41F]d\ mmmm\ yyyy;@"/>
    <numFmt numFmtId="176" formatCode="General_)"/>
    <numFmt numFmtId="177" formatCode="0_)%;\(0\)%"/>
  </numFmts>
  <fonts count="54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 Tur"/>
      <family val="1"/>
      <charset val="162"/>
    </font>
    <font>
      <b/>
      <sz val="12"/>
      <name val="Times New Roman Tur"/>
      <family val="1"/>
      <charset val="162"/>
    </font>
    <font>
      <sz val="12"/>
      <name val="MS Sans Serif"/>
      <family val="2"/>
      <charset val="162"/>
    </font>
    <font>
      <sz val="12"/>
      <name val="Times New Roman Tur"/>
      <charset val="162"/>
    </font>
    <font>
      <b/>
      <sz val="12"/>
      <name val="Times New Roman Tur"/>
      <charset val="162"/>
    </font>
    <font>
      <b/>
      <sz val="12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6"/>
      <name val="Times New Roman"/>
      <family val="1"/>
    </font>
    <font>
      <sz val="10"/>
      <name val="Times New Roman"/>
      <family val="1"/>
    </font>
    <font>
      <sz val="10"/>
      <name val="Arial Tur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u/>
      <sz val="10"/>
      <color indexed="12"/>
      <name val="Arial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0"/>
      <name val="Courier"/>
      <family val="1"/>
      <charset val="162"/>
    </font>
    <font>
      <sz val="11"/>
      <color indexed="60"/>
      <name val="Calibri"/>
      <family val="2"/>
      <charset val="162"/>
    </font>
    <font>
      <b/>
      <sz val="11"/>
      <name val="Arial"/>
      <family val="2"/>
    </font>
    <font>
      <b/>
      <sz val="10"/>
      <name val="Times New Roman"/>
      <family val="1"/>
      <charset val="162"/>
    </font>
    <font>
      <sz val="24"/>
      <color rgb="FF000000"/>
      <name val="Arial"/>
      <family val="2"/>
      <charset val="162"/>
    </font>
    <font>
      <sz val="24"/>
      <color indexed="8"/>
      <name val="Arial"/>
      <family val="2"/>
      <charset val="162"/>
    </font>
    <font>
      <sz val="10"/>
      <color rgb="FFFF0000"/>
      <name val="Arial"/>
      <family val="2"/>
      <charset val="162"/>
    </font>
    <font>
      <sz val="6"/>
      <color indexed="8"/>
      <name val="MS Sans Serif"/>
      <family val="2"/>
      <charset val="162"/>
    </font>
    <font>
      <sz val="8"/>
      <color rgb="FF000000"/>
      <name val="Arial"/>
      <family val="2"/>
      <charset val="162"/>
    </font>
    <font>
      <b/>
      <sz val="8"/>
      <color indexed="8"/>
      <name val="Arial"/>
      <family val="2"/>
      <charset val="162"/>
    </font>
    <font>
      <sz val="10"/>
      <color rgb="FF000000"/>
      <name val="Arial"/>
      <family val="2"/>
      <charset val="162"/>
    </font>
    <font>
      <sz val="8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3"/>
      <color rgb="FF000000"/>
      <name val="Arial"/>
      <family val="2"/>
      <charset val="162"/>
    </font>
    <font>
      <b/>
      <sz val="13"/>
      <color rgb="FF000000"/>
      <name val="Arial"/>
      <family val="2"/>
      <charset val="162"/>
    </font>
    <font>
      <b/>
      <sz val="13"/>
      <color indexed="8"/>
      <name val="Arial"/>
      <family val="2"/>
      <charset val="162"/>
    </font>
    <font>
      <b/>
      <sz val="8"/>
      <color rgb="FF000000"/>
      <name val="Arial"/>
      <family val="2"/>
      <charset val="162"/>
    </font>
    <font>
      <sz val="6"/>
      <color rgb="FF000000"/>
      <name val="MS Sans Serif"/>
      <family val="2"/>
      <charset val="162"/>
    </font>
    <font>
      <sz val="1"/>
      <color indexed="8"/>
      <name val="Arial"/>
      <family val="2"/>
      <charset val="162"/>
    </font>
    <font>
      <sz val="10"/>
      <name val="Helv"/>
      <charset val="204"/>
    </font>
    <font>
      <b/>
      <sz val="10"/>
      <color indexed="10"/>
      <name val="Arial"/>
      <family val="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rgb="FFC0DCC0"/>
        <bgColor indexed="64"/>
      </patternFill>
    </fill>
    <fill>
      <patternFill patternType="solid">
        <fgColor rgb="FFECE9D8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0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/>
      <right style="double">
        <color indexed="12"/>
      </right>
      <top style="double">
        <color indexed="12"/>
      </top>
      <bottom/>
      <diagonal/>
    </border>
    <border>
      <left style="double">
        <color indexed="12"/>
      </left>
      <right style="medium">
        <color indexed="12"/>
      </right>
      <top style="double">
        <color indexed="12"/>
      </top>
      <bottom/>
      <diagonal/>
    </border>
    <border>
      <left style="medium">
        <color indexed="12"/>
      </left>
      <right style="double">
        <color indexed="12"/>
      </right>
      <top style="double">
        <color indexed="12"/>
      </top>
      <bottom/>
      <diagonal/>
    </border>
    <border>
      <left style="double">
        <color indexed="12"/>
      </left>
      <right style="medium">
        <color indexed="12"/>
      </right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2"/>
      </left>
      <right style="double">
        <color indexed="12"/>
      </right>
      <top/>
      <bottom style="medium">
        <color indexed="10"/>
      </bottom>
      <diagonal/>
    </border>
    <border>
      <left style="double">
        <color indexed="12"/>
      </left>
      <right style="medium">
        <color indexed="12"/>
      </right>
      <top/>
      <bottom style="dotted">
        <color indexed="12"/>
      </bottom>
      <diagonal/>
    </border>
    <border>
      <left/>
      <right/>
      <top/>
      <bottom style="dotted">
        <color indexed="12"/>
      </bottom>
      <diagonal/>
    </border>
    <border>
      <left style="medium">
        <color indexed="12"/>
      </left>
      <right style="double">
        <color indexed="12"/>
      </right>
      <top/>
      <bottom style="dotted">
        <color indexed="12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medium">
        <color indexed="10"/>
      </bottom>
      <diagonal/>
    </border>
    <border>
      <left/>
      <right/>
      <top style="dotted">
        <color indexed="12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 style="dashed">
        <color indexed="12"/>
      </top>
      <bottom style="medium">
        <color indexed="10"/>
      </bottom>
      <diagonal/>
    </border>
    <border>
      <left/>
      <right/>
      <top style="dashed">
        <color indexed="12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dash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dashDot">
        <color indexed="18"/>
      </bottom>
      <diagonal/>
    </border>
    <border>
      <left style="double">
        <color indexed="12"/>
      </left>
      <right style="medium">
        <color indexed="12"/>
      </right>
      <top style="dashDot">
        <color indexed="18"/>
      </top>
      <bottom style="dashDot">
        <color indexed="18"/>
      </bottom>
      <diagonal/>
    </border>
    <border>
      <left/>
      <right/>
      <top style="dashDot">
        <color indexed="18"/>
      </top>
      <bottom style="dashDot">
        <color indexed="18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dashDot">
        <color indexed="18"/>
      </bottom>
      <diagonal/>
    </border>
    <border>
      <left style="medium">
        <color indexed="12"/>
      </left>
      <right style="double">
        <color indexed="12"/>
      </right>
      <top style="dashDot">
        <color indexed="18"/>
      </top>
      <bottom style="dashDot">
        <color indexed="18"/>
      </bottom>
      <diagonal/>
    </border>
    <border>
      <left/>
      <right/>
      <top style="dotted">
        <color indexed="12"/>
      </top>
      <bottom style="dashDot">
        <color indexed="18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dashDot">
        <color indexed="62"/>
      </bottom>
      <diagonal/>
    </border>
    <border>
      <left/>
      <right/>
      <top style="dotted">
        <color indexed="12"/>
      </top>
      <bottom style="dashDot">
        <color indexed="62"/>
      </bottom>
      <diagonal/>
    </border>
    <border>
      <left style="double">
        <color indexed="12"/>
      </left>
      <right style="medium">
        <color indexed="12"/>
      </right>
      <top style="dashDot">
        <color indexed="62"/>
      </top>
      <bottom style="dashDot">
        <color indexed="62"/>
      </bottom>
      <diagonal/>
    </border>
    <border>
      <left/>
      <right/>
      <top style="dashDot">
        <color indexed="62"/>
      </top>
      <bottom style="dashDot">
        <color indexed="62"/>
      </bottom>
      <diagonal/>
    </border>
    <border>
      <left style="double">
        <color indexed="12"/>
      </left>
      <right style="medium">
        <color indexed="12"/>
      </right>
      <top/>
      <bottom/>
      <diagonal/>
    </border>
    <border>
      <left style="medium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medium">
        <color indexed="12"/>
      </right>
      <top/>
      <bottom style="double">
        <color indexed="12"/>
      </bottom>
      <diagonal/>
    </border>
    <border>
      <left/>
      <right/>
      <top/>
      <bottom style="double">
        <color indexed="12"/>
      </bottom>
      <diagonal/>
    </border>
    <border>
      <left style="medium">
        <color indexed="12"/>
      </left>
      <right style="double">
        <color indexed="12"/>
      </right>
      <top/>
      <bottom style="double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medium">
        <color indexed="12"/>
      </right>
      <top/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medium">
        <color indexed="10"/>
      </top>
      <bottom style="medium">
        <color indexed="10"/>
      </bottom>
      <diagonal/>
    </border>
    <border>
      <left style="double">
        <color indexed="64"/>
      </left>
      <right/>
      <top/>
      <bottom style="double">
        <color indexed="12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 style="medium">
        <color indexed="12"/>
      </left>
      <right style="double">
        <color indexed="12"/>
      </right>
      <top style="medium">
        <color indexed="10"/>
      </top>
      <bottom style="double">
        <color indexed="12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10"/>
      </left>
      <right style="double">
        <color indexed="10"/>
      </right>
      <top/>
      <bottom style="medium">
        <color indexed="10"/>
      </bottom>
      <diagonal/>
    </border>
    <border>
      <left/>
      <right style="double">
        <color indexed="10"/>
      </right>
      <top/>
      <bottom style="medium">
        <color indexed="10"/>
      </bottom>
      <diagonal/>
    </border>
    <border>
      <left style="double">
        <color indexed="10"/>
      </left>
      <right style="double">
        <color indexed="10"/>
      </right>
      <top/>
      <bottom style="dotted">
        <color indexed="12"/>
      </bottom>
      <diagonal/>
    </border>
    <border>
      <left/>
      <right style="double">
        <color indexed="10"/>
      </right>
      <top/>
      <bottom style="dotted">
        <color indexed="12"/>
      </bottom>
      <diagonal/>
    </border>
    <border>
      <left style="double">
        <color indexed="10"/>
      </left>
      <right style="double">
        <color indexed="10"/>
      </right>
      <top/>
      <bottom style="dashed">
        <color indexed="64"/>
      </bottom>
      <diagonal/>
    </border>
    <border>
      <left/>
      <right style="double">
        <color indexed="10"/>
      </right>
      <top/>
      <bottom style="dashed">
        <color indexed="64"/>
      </bottom>
      <diagonal/>
    </border>
    <border>
      <left style="double">
        <color indexed="10"/>
      </left>
      <right style="double">
        <color indexed="10"/>
      </right>
      <top/>
      <bottom style="hair">
        <color indexed="64"/>
      </bottom>
      <diagonal/>
    </border>
    <border>
      <left/>
      <right style="double">
        <color indexed="10"/>
      </right>
      <top/>
      <bottom style="hair">
        <color indexed="64"/>
      </bottom>
      <diagonal/>
    </border>
    <border>
      <left style="double">
        <color indexed="10"/>
      </left>
      <right style="double">
        <color indexed="10"/>
      </right>
      <top/>
      <bottom/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double">
        <color indexed="10"/>
      </left>
      <right style="double">
        <color indexed="10"/>
      </right>
      <top style="medium">
        <color indexed="10"/>
      </top>
      <bottom/>
      <diagonal/>
    </border>
    <border>
      <left/>
      <right style="double">
        <color indexed="10"/>
      </right>
      <top style="medium">
        <color indexed="10"/>
      </top>
      <bottom/>
      <diagonal/>
    </border>
    <border>
      <left style="double">
        <color indexed="10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39"/>
      </left>
      <right style="double">
        <color indexed="39"/>
      </right>
      <top style="double">
        <color indexed="39"/>
      </top>
      <bottom/>
      <diagonal/>
    </border>
    <border>
      <left style="medium">
        <color indexed="48"/>
      </left>
      <right style="medium">
        <color indexed="48"/>
      </right>
      <top style="double">
        <color indexed="12"/>
      </top>
      <bottom/>
      <diagonal/>
    </border>
    <border>
      <left style="medium">
        <color indexed="48"/>
      </left>
      <right style="double">
        <color indexed="48"/>
      </right>
      <top style="double">
        <color indexed="12"/>
      </top>
      <bottom/>
      <diagonal/>
    </border>
    <border>
      <left style="double">
        <color indexed="39"/>
      </left>
      <right style="double">
        <color indexed="39"/>
      </right>
      <top/>
      <bottom style="medium">
        <color indexed="10"/>
      </bottom>
      <diagonal/>
    </border>
    <border>
      <left style="medium">
        <color indexed="48"/>
      </left>
      <right style="medium">
        <color indexed="48"/>
      </right>
      <top/>
      <bottom style="medium">
        <color indexed="10"/>
      </bottom>
      <diagonal/>
    </border>
    <border>
      <left style="medium">
        <color indexed="48"/>
      </left>
      <right style="double">
        <color indexed="48"/>
      </right>
      <top/>
      <bottom style="medium">
        <color indexed="10"/>
      </bottom>
      <diagonal/>
    </border>
    <border>
      <left style="double">
        <color indexed="39"/>
      </left>
      <right style="double">
        <color indexed="39"/>
      </right>
      <top/>
      <bottom style="dotted">
        <color indexed="12"/>
      </bottom>
      <diagonal/>
    </border>
    <border>
      <left style="medium">
        <color indexed="48"/>
      </left>
      <right style="medium">
        <color indexed="48"/>
      </right>
      <top/>
      <bottom style="dotted">
        <color indexed="12"/>
      </bottom>
      <diagonal/>
    </border>
    <border>
      <left style="medium">
        <color indexed="48"/>
      </left>
      <right style="double">
        <color indexed="48"/>
      </right>
      <top/>
      <bottom style="dotted">
        <color indexed="12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ouble">
        <color indexed="39"/>
      </left>
      <right style="double">
        <color indexed="39"/>
      </right>
      <top/>
      <bottom style="dashed">
        <color indexed="64"/>
      </bottom>
      <diagonal/>
    </border>
    <border>
      <left style="medium">
        <color indexed="48"/>
      </left>
      <right style="medium">
        <color indexed="48"/>
      </right>
      <top/>
      <bottom style="dashed">
        <color indexed="64"/>
      </bottom>
      <diagonal/>
    </border>
    <border>
      <left style="medium">
        <color indexed="48"/>
      </left>
      <right style="double">
        <color indexed="48"/>
      </right>
      <top/>
      <bottom style="dashed">
        <color indexed="64"/>
      </bottom>
      <diagonal/>
    </border>
    <border>
      <left style="double">
        <color indexed="39"/>
      </left>
      <right style="double">
        <color indexed="39"/>
      </right>
      <top style="dashed">
        <color indexed="64"/>
      </top>
      <bottom style="dashed">
        <color indexed="64"/>
      </bottom>
      <diagonal/>
    </border>
    <border>
      <left style="double">
        <color indexed="39"/>
      </left>
      <right style="double">
        <color indexed="39"/>
      </right>
      <top/>
      <bottom/>
      <diagonal/>
    </border>
    <border>
      <left style="medium">
        <color indexed="48"/>
      </left>
      <right style="medium">
        <color indexed="48"/>
      </right>
      <top/>
      <bottom/>
      <diagonal/>
    </border>
    <border>
      <left style="double">
        <color indexed="39"/>
      </left>
      <right style="double">
        <color indexed="39"/>
      </right>
      <top style="dashDot">
        <color indexed="18"/>
      </top>
      <bottom style="dashDot">
        <color indexed="18"/>
      </bottom>
      <diagonal/>
    </border>
    <border>
      <left style="medium">
        <color indexed="48"/>
      </left>
      <right style="medium">
        <color indexed="48"/>
      </right>
      <top style="dashDot">
        <color indexed="18"/>
      </top>
      <bottom style="dashDot">
        <color indexed="18"/>
      </bottom>
      <diagonal/>
    </border>
    <border>
      <left style="double">
        <color indexed="39"/>
      </left>
      <right style="double">
        <color indexed="39"/>
      </right>
      <top/>
      <bottom style="dotted">
        <color indexed="39"/>
      </bottom>
      <diagonal/>
    </border>
    <border>
      <left/>
      <right/>
      <top/>
      <bottom style="dotted">
        <color indexed="39"/>
      </bottom>
      <diagonal/>
    </border>
    <border>
      <left style="medium">
        <color indexed="48"/>
      </left>
      <right style="double">
        <color indexed="48"/>
      </right>
      <top/>
      <bottom/>
      <diagonal/>
    </border>
    <border>
      <left style="double">
        <color indexed="64"/>
      </left>
      <right/>
      <top/>
      <bottom style="double">
        <color indexed="39"/>
      </bottom>
      <diagonal/>
    </border>
    <border>
      <left/>
      <right/>
      <top/>
      <bottom style="double">
        <color indexed="39"/>
      </bottom>
      <diagonal/>
    </border>
    <border>
      <left style="double">
        <color indexed="39"/>
      </left>
      <right style="double">
        <color indexed="39"/>
      </right>
      <top/>
      <bottom style="double">
        <color indexed="39"/>
      </bottom>
      <diagonal/>
    </border>
    <border>
      <left style="medium">
        <color indexed="48"/>
      </left>
      <right style="medium">
        <color indexed="48"/>
      </right>
      <top/>
      <bottom style="double">
        <color indexed="12"/>
      </bottom>
      <diagonal/>
    </border>
    <border>
      <left style="medium">
        <color indexed="48"/>
      </left>
      <right style="double">
        <color indexed="48"/>
      </right>
      <top/>
      <bottom style="double">
        <color indexed="1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3">
    <xf numFmtId="0" fontId="0" fillId="0" borderId="0"/>
    <xf numFmtId="0" fontId="2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2" applyNumberFormat="0" applyFill="0" applyAlignment="0" applyProtection="0"/>
    <xf numFmtId="0" fontId="18" fillId="0" borderId="93" applyNumberFormat="0" applyFill="0" applyAlignment="0" applyProtection="0"/>
    <xf numFmtId="0" fontId="19" fillId="0" borderId="94" applyNumberFormat="0" applyFill="0" applyAlignment="0" applyProtection="0"/>
    <xf numFmtId="0" fontId="20" fillId="0" borderId="95" applyNumberFormat="0" applyFill="0" applyAlignment="0" applyProtection="0"/>
    <xf numFmtId="0" fontId="20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13" fillId="0" borderId="0" applyFont="0" applyFill="0" applyBorder="0" applyAlignment="0" applyProtection="0"/>
    <xf numFmtId="40" fontId="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70" fontId="22" fillId="0" borderId="0" applyFill="0" applyBorder="0" applyProtection="0"/>
    <xf numFmtId="170" fontId="22" fillId="0" borderId="96" applyFill="0" applyProtection="0"/>
    <xf numFmtId="170" fontId="22" fillId="0" borderId="97" applyFill="0" applyProtection="0"/>
    <xf numFmtId="171" fontId="23" fillId="0" borderId="0" applyFill="0" applyBorder="0" applyProtection="0"/>
    <xf numFmtId="0" fontId="24" fillId="18" borderId="98" applyNumberFormat="0" applyAlignment="0" applyProtection="0"/>
    <xf numFmtId="172" fontId="22" fillId="0" borderId="0" applyFill="0" applyBorder="0" applyProtection="0"/>
    <xf numFmtId="172" fontId="22" fillId="0" borderId="96" applyFill="0" applyProtection="0"/>
    <xf numFmtId="172" fontId="22" fillId="0" borderId="97" applyFill="0" applyProtection="0"/>
    <xf numFmtId="173" fontId="23" fillId="0" borderId="0" applyFill="0" applyBorder="0" applyProtection="0"/>
    <xf numFmtId="174" fontId="13" fillId="0" borderId="0" applyFont="0" applyFill="0" applyBorder="0" applyAlignment="0" applyProtection="0"/>
    <xf numFmtId="0" fontId="25" fillId="9" borderId="99" applyNumberFormat="0" applyAlignment="0" applyProtection="0"/>
    <xf numFmtId="0" fontId="26" fillId="18" borderId="99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9" borderId="100" applyNumberFormat="0" applyAlignment="0" applyProtection="0"/>
    <xf numFmtId="0" fontId="29" fillId="6" borderId="0" applyNumberFormat="0" applyBorder="0" applyAlignment="0" applyProtection="0"/>
    <xf numFmtId="0" fontId="30" fillId="5" borderId="0" applyNumberFormat="0" applyBorder="0" applyAlignment="0" applyProtection="0"/>
    <xf numFmtId="0" fontId="13" fillId="0" borderId="0"/>
    <xf numFmtId="0" fontId="13" fillId="0" borderId="0"/>
    <xf numFmtId="175" fontId="11" fillId="0" borderId="0"/>
    <xf numFmtId="0" fontId="13" fillId="0" borderId="0"/>
    <xf numFmtId="176" fontId="3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20" borderId="101" applyNumberFormat="0" applyFont="0" applyAlignment="0" applyProtection="0"/>
    <xf numFmtId="0" fontId="32" fillId="21" borderId="0" applyNumberFormat="0" applyBorder="0" applyAlignment="0" applyProtection="0"/>
    <xf numFmtId="177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6" fontId="34" fillId="0" borderId="0"/>
    <xf numFmtId="0" fontId="35" fillId="0" borderId="0">
      <alignment horizontal="right" vertical="top"/>
    </xf>
    <xf numFmtId="0" fontId="35" fillId="0" borderId="0">
      <alignment horizontal="center" vertical="top"/>
    </xf>
    <xf numFmtId="0" fontId="36" fillId="22" borderId="0">
      <alignment horizontal="center" vertical="top"/>
    </xf>
    <xf numFmtId="0" fontId="37" fillId="23" borderId="0">
      <alignment horizontal="left" vertical="top"/>
    </xf>
    <xf numFmtId="0" fontId="38" fillId="22" borderId="0">
      <alignment horizontal="center" vertical="top"/>
    </xf>
    <xf numFmtId="0" fontId="39" fillId="0" borderId="0">
      <alignment horizontal="left" vertical="top"/>
    </xf>
    <xf numFmtId="0" fontId="40" fillId="18" borderId="0">
      <alignment horizontal="left" vertical="top"/>
    </xf>
    <xf numFmtId="0" fontId="41" fillId="0" borderId="0">
      <alignment horizontal="right" vertical="top"/>
    </xf>
    <xf numFmtId="0" fontId="41" fillId="0" borderId="0">
      <alignment horizontal="left" vertical="top"/>
    </xf>
    <xf numFmtId="0" fontId="42" fillId="22" borderId="0">
      <alignment horizontal="left" vertical="top"/>
    </xf>
    <xf numFmtId="0" fontId="39" fillId="23" borderId="0">
      <alignment horizontal="left" vertical="top"/>
    </xf>
    <xf numFmtId="0" fontId="43" fillId="22" borderId="0">
      <alignment horizontal="right" vertical="top"/>
    </xf>
    <xf numFmtId="0" fontId="41" fillId="23" borderId="0">
      <alignment horizontal="right" vertical="top"/>
    </xf>
    <xf numFmtId="0" fontId="42" fillId="18" borderId="0">
      <alignment horizontal="left" vertical="top"/>
    </xf>
    <xf numFmtId="0" fontId="43" fillId="18" borderId="0">
      <alignment horizontal="right" vertical="top"/>
    </xf>
    <xf numFmtId="0" fontId="39" fillId="0" borderId="0">
      <alignment horizontal="right" vertical="top"/>
    </xf>
    <xf numFmtId="0" fontId="42" fillId="22" borderId="0">
      <alignment horizontal="right" vertical="top"/>
    </xf>
    <xf numFmtId="0" fontId="39" fillId="0" borderId="0">
      <alignment horizontal="center" vertical="top"/>
    </xf>
    <xf numFmtId="0" fontId="42" fillId="22" borderId="0">
      <alignment horizontal="center" vertical="top"/>
    </xf>
    <xf numFmtId="0" fontId="44" fillId="0" borderId="0">
      <alignment horizontal="right" vertical="top"/>
    </xf>
    <xf numFmtId="0" fontId="45" fillId="0" borderId="0">
      <alignment horizontal="center" vertical="top"/>
    </xf>
    <xf numFmtId="0" fontId="46" fillId="22" borderId="0">
      <alignment horizontal="center" vertical="top"/>
    </xf>
    <xf numFmtId="0" fontId="39" fillId="0" borderId="0">
      <alignment horizontal="right" vertical="top"/>
    </xf>
    <xf numFmtId="0" fontId="42" fillId="22" borderId="0">
      <alignment horizontal="right" vertical="top"/>
    </xf>
    <xf numFmtId="0" fontId="47" fillId="0" borderId="0">
      <alignment horizontal="left" vertical="top"/>
    </xf>
    <xf numFmtId="0" fontId="40" fillId="22" borderId="0">
      <alignment horizontal="left" vertical="top"/>
    </xf>
    <xf numFmtId="0" fontId="48" fillId="0" borderId="0">
      <alignment horizontal="center" vertical="top"/>
    </xf>
    <xf numFmtId="0" fontId="47" fillId="24" borderId="0">
      <alignment horizontal="left" vertical="top"/>
    </xf>
    <xf numFmtId="0" fontId="49" fillId="22" borderId="0">
      <alignment horizontal="left" vertical="top"/>
    </xf>
    <xf numFmtId="0" fontId="50" fillId="0" borderId="0"/>
    <xf numFmtId="0" fontId="14" fillId="0" borderId="0"/>
    <xf numFmtId="0" fontId="51" fillId="0" borderId="0">
      <alignment horizontal="center" vertical="top"/>
    </xf>
    <xf numFmtId="0" fontId="52" fillId="0" borderId="102" applyNumberFormat="0" applyFill="0" applyAlignment="0" applyProtection="0"/>
    <xf numFmtId="0" fontId="53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8" borderId="0" applyNumberFormat="0" applyBorder="0" applyAlignment="0" applyProtection="0"/>
    <xf numFmtId="9" fontId="13" fillId="0" borderId="0" applyFont="0" applyFill="0" applyBorder="0" applyAlignment="0" applyProtection="0"/>
  </cellStyleXfs>
  <cellXfs count="261">
    <xf numFmtId="0" fontId="0" fillId="0" borderId="0" xfId="0"/>
    <xf numFmtId="168" fontId="3" fillId="2" borderId="0" xfId="1" applyNumberFormat="1" applyFont="1" applyFill="1" applyBorder="1" applyProtection="1"/>
    <xf numFmtId="168" fontId="3" fillId="2" borderId="0" xfId="1" applyNumberFormat="1" applyFont="1" applyFill="1" applyProtection="1">
      <protection locked="0"/>
    </xf>
    <xf numFmtId="168" fontId="3" fillId="2" borderId="0" xfId="1" applyNumberFormat="1" applyFont="1" applyFill="1" applyAlignment="1" applyProtection="1">
      <alignment horizontal="center"/>
      <protection locked="0"/>
    </xf>
    <xf numFmtId="168" fontId="3" fillId="2" borderId="0" xfId="1" applyNumberFormat="1" applyFont="1" applyFill="1" applyProtection="1"/>
    <xf numFmtId="168" fontId="3" fillId="2" borderId="1" xfId="1" applyNumberFormat="1" applyFont="1" applyFill="1" applyBorder="1" applyProtection="1"/>
    <xf numFmtId="168" fontId="3" fillId="2" borderId="2" xfId="1" applyNumberFormat="1" applyFont="1" applyFill="1" applyBorder="1" applyAlignment="1" applyProtection="1">
      <alignment horizontal="left"/>
    </xf>
    <xf numFmtId="168" fontId="3" fillId="2" borderId="2" xfId="1" applyNumberFormat="1" applyFont="1" applyFill="1" applyBorder="1" applyProtection="1"/>
    <xf numFmtId="168" fontId="3" fillId="2" borderId="2" xfId="1" applyNumberFormat="1" applyFont="1" applyFill="1" applyBorder="1" applyAlignment="1" applyProtection="1">
      <alignment horizontal="center"/>
    </xf>
    <xf numFmtId="168" fontId="3" fillId="2" borderId="3" xfId="1" applyNumberFormat="1" applyFont="1" applyFill="1" applyBorder="1" applyProtection="1"/>
    <xf numFmtId="3" fontId="3" fillId="2" borderId="0" xfId="1" applyNumberFormat="1" applyFont="1" applyFill="1" applyProtection="1"/>
    <xf numFmtId="3" fontId="3" fillId="2" borderId="4" xfId="1" applyNumberFormat="1" applyFont="1" applyFill="1" applyBorder="1" applyProtection="1"/>
    <xf numFmtId="3" fontId="3" fillId="2" borderId="0" xfId="1" applyNumberFormat="1" applyFont="1" applyFill="1" applyBorder="1" applyProtection="1"/>
    <xf numFmtId="3" fontId="4" fillId="2" borderId="0" xfId="1" quotePrefix="1" applyNumberFormat="1" applyFont="1" applyFill="1" applyBorder="1" applyAlignment="1" applyProtection="1">
      <alignment horizontal="left"/>
    </xf>
    <xf numFmtId="3" fontId="3" fillId="2" borderId="0" xfId="1" applyNumberFormat="1" applyFont="1" applyFill="1" applyBorder="1" applyAlignment="1" applyProtection="1">
      <alignment vertical="top" wrapText="1"/>
    </xf>
    <xf numFmtId="3" fontId="3" fillId="2" borderId="5" xfId="1" applyNumberFormat="1" applyFont="1" applyFill="1" applyBorder="1" applyProtection="1"/>
    <xf numFmtId="3" fontId="3" fillId="2" borderId="0" xfId="1" applyNumberFormat="1" applyFont="1" applyFill="1" applyProtection="1">
      <protection locked="0"/>
    </xf>
    <xf numFmtId="3" fontId="4" fillId="2" borderId="0" xfId="1" applyNumberFormat="1" applyFont="1" applyFill="1" applyBorder="1" applyProtection="1"/>
    <xf numFmtId="168" fontId="3" fillId="2" borderId="4" xfId="1" applyNumberFormat="1" applyFont="1" applyFill="1" applyBorder="1" applyProtection="1"/>
    <xf numFmtId="168" fontId="3" fillId="2" borderId="0" xfId="1" applyNumberFormat="1" applyFont="1" applyFill="1" applyBorder="1" applyAlignment="1" applyProtection="1">
      <alignment horizontal="center"/>
    </xf>
    <xf numFmtId="168" fontId="4" fillId="2" borderId="0" xfId="1" applyNumberFormat="1" applyFont="1" applyFill="1" applyBorder="1" applyAlignment="1" applyProtection="1">
      <alignment horizontal="center"/>
    </xf>
    <xf numFmtId="168" fontId="3" fillId="2" borderId="5" xfId="1" applyNumberFormat="1" applyFont="1" applyFill="1" applyBorder="1" applyProtection="1"/>
    <xf numFmtId="168" fontId="4" fillId="2" borderId="0" xfId="1" applyNumberFormat="1" applyFont="1" applyFill="1" applyBorder="1" applyProtection="1"/>
    <xf numFmtId="168" fontId="4" fillId="2" borderId="0" xfId="1" applyNumberFormat="1" applyFont="1" applyFill="1" applyBorder="1" applyAlignment="1" applyProtection="1">
      <alignment horizontal="center" vertical="top" wrapText="1"/>
    </xf>
    <xf numFmtId="168" fontId="3" fillId="2" borderId="0" xfId="1" applyNumberFormat="1" applyFont="1" applyFill="1" applyBorder="1" applyAlignment="1" applyProtection="1">
      <alignment horizontal="center" vertical="top" wrapText="1"/>
    </xf>
    <xf numFmtId="168" fontId="3" fillId="2" borderId="6" xfId="1" applyNumberFormat="1" applyFont="1" applyFill="1" applyBorder="1" applyProtection="1"/>
    <xf numFmtId="168" fontId="3" fillId="2" borderId="7" xfId="1" applyNumberFormat="1" applyFont="1" applyFill="1" applyBorder="1" applyAlignment="1" applyProtection="1">
      <alignment horizontal="left"/>
    </xf>
    <xf numFmtId="168" fontId="3" fillId="2" borderId="7" xfId="1" applyNumberFormat="1" applyFont="1" applyFill="1" applyBorder="1" applyProtection="1"/>
    <xf numFmtId="168" fontId="3" fillId="2" borderId="8" xfId="1" applyNumberFormat="1" applyFont="1" applyFill="1" applyBorder="1" applyProtection="1"/>
    <xf numFmtId="168" fontId="3" fillId="2" borderId="8" xfId="1" applyNumberFormat="1" applyFont="1" applyFill="1" applyBorder="1" applyAlignment="1" applyProtection="1">
      <alignment horizontal="center"/>
    </xf>
    <xf numFmtId="168" fontId="3" fillId="2" borderId="9" xfId="1" applyNumberFormat="1" applyFont="1" applyFill="1" applyBorder="1" applyAlignment="1" applyProtection="1">
      <alignment horizontal="center"/>
    </xf>
    <xf numFmtId="168" fontId="3" fillId="2" borderId="7" xfId="1" applyNumberFormat="1" applyFont="1" applyFill="1" applyBorder="1" applyAlignment="1" applyProtection="1">
      <alignment horizontal="center"/>
    </xf>
    <xf numFmtId="168" fontId="3" fillId="2" borderId="10" xfId="1" applyNumberFormat="1" applyFont="1" applyFill="1" applyBorder="1" applyAlignment="1" applyProtection="1">
      <alignment horizontal="center"/>
    </xf>
    <xf numFmtId="168" fontId="4" fillId="2" borderId="4" xfId="1" applyNumberFormat="1" applyFont="1" applyFill="1" applyBorder="1" applyProtection="1"/>
    <xf numFmtId="168" fontId="4" fillId="2" borderId="11" xfId="1" applyNumberFormat="1" applyFont="1" applyFill="1" applyBorder="1" applyAlignment="1" applyProtection="1">
      <alignment horizontal="center"/>
    </xf>
    <xf numFmtId="168" fontId="4" fillId="2" borderId="11" xfId="1" applyNumberFormat="1" applyFont="1" applyFill="1" applyBorder="1" applyProtection="1"/>
    <xf numFmtId="168" fontId="4" fillId="2" borderId="12" xfId="1" applyNumberFormat="1" applyFont="1" applyFill="1" applyBorder="1" applyProtection="1"/>
    <xf numFmtId="168" fontId="4" fillId="2" borderId="13" xfId="1" applyNumberFormat="1" applyFont="1" applyFill="1" applyBorder="1" applyProtection="1"/>
    <xf numFmtId="168" fontId="4" fillId="2" borderId="5" xfId="1" applyNumberFormat="1" applyFont="1" applyFill="1" applyBorder="1" applyProtection="1"/>
    <xf numFmtId="168" fontId="4" fillId="2" borderId="0" xfId="1" applyNumberFormat="1" applyFont="1" applyFill="1" applyProtection="1">
      <protection locked="0"/>
    </xf>
    <xf numFmtId="168" fontId="3" fillId="2" borderId="14" xfId="1" applyNumberFormat="1" applyFont="1" applyFill="1" applyBorder="1" applyAlignment="1" applyProtection="1">
      <alignment horizontal="center"/>
    </xf>
    <xf numFmtId="168" fontId="3" fillId="2" borderId="14" xfId="1" applyNumberFormat="1" applyFont="1" applyFill="1" applyBorder="1" applyProtection="1">
      <protection locked="0"/>
    </xf>
    <xf numFmtId="168" fontId="3" fillId="2" borderId="15" xfId="1" applyNumberFormat="1" applyFont="1" applyFill="1" applyBorder="1" applyProtection="1">
      <protection locked="0"/>
    </xf>
    <xf numFmtId="168" fontId="3" fillId="2" borderId="16" xfId="1" applyNumberFormat="1" applyFont="1" applyFill="1" applyBorder="1" applyProtection="1"/>
    <xf numFmtId="168" fontId="3" fillId="2" borderId="0" xfId="1" quotePrefix="1" applyNumberFormat="1" applyFont="1" applyFill="1" applyBorder="1" applyAlignment="1" applyProtection="1">
      <alignment horizontal="left"/>
    </xf>
    <xf numFmtId="168" fontId="4" fillId="2" borderId="0" xfId="1" applyNumberFormat="1" applyFont="1" applyFill="1" applyBorder="1" applyAlignment="1" applyProtection="1">
      <alignment horizontal="left"/>
    </xf>
    <xf numFmtId="168" fontId="4" fillId="2" borderId="17" xfId="1" applyNumberFormat="1" applyFont="1" applyFill="1" applyBorder="1" applyAlignment="1" applyProtection="1">
      <alignment horizontal="center"/>
    </xf>
    <xf numFmtId="168" fontId="4" fillId="2" borderId="17" xfId="1" applyNumberFormat="1" applyFont="1" applyFill="1" applyBorder="1" applyProtection="1">
      <protection locked="0"/>
    </xf>
    <xf numFmtId="168" fontId="4" fillId="2" borderId="18" xfId="1" applyNumberFormat="1" applyFont="1" applyFill="1" applyBorder="1" applyProtection="1">
      <protection locked="0"/>
    </xf>
    <xf numFmtId="168" fontId="4" fillId="2" borderId="19" xfId="1" applyNumberFormat="1" applyFont="1" applyFill="1" applyBorder="1" applyProtection="1"/>
    <xf numFmtId="168" fontId="4" fillId="2" borderId="20" xfId="1" applyNumberFormat="1" applyFont="1" applyFill="1" applyBorder="1" applyAlignment="1" applyProtection="1">
      <alignment horizontal="center"/>
    </xf>
    <xf numFmtId="168" fontId="4" fillId="2" borderId="20" xfId="1" applyNumberFormat="1" applyFont="1" applyFill="1" applyBorder="1" applyProtection="1"/>
    <xf numFmtId="168" fontId="4" fillId="2" borderId="21" xfId="1" applyNumberFormat="1" applyFont="1" applyFill="1" applyBorder="1" applyProtection="1"/>
    <xf numFmtId="168" fontId="4" fillId="2" borderId="22" xfId="1" applyNumberFormat="1" applyFont="1" applyFill="1" applyBorder="1" applyProtection="1"/>
    <xf numFmtId="168" fontId="3" fillId="2" borderId="14" xfId="1" applyNumberFormat="1" applyFont="1" applyFill="1" applyBorder="1" applyProtection="1"/>
    <xf numFmtId="168" fontId="3" fillId="2" borderId="15" xfId="1" applyNumberFormat="1" applyFont="1" applyFill="1" applyBorder="1" applyProtection="1"/>
    <xf numFmtId="168" fontId="3" fillId="2" borderId="0" xfId="1" applyNumberFormat="1" applyFont="1" applyFill="1" applyBorder="1" applyAlignment="1" applyProtection="1">
      <alignment horizontal="left"/>
    </xf>
    <xf numFmtId="168" fontId="3" fillId="2" borderId="23" xfId="1" applyNumberFormat="1" applyFont="1" applyFill="1" applyBorder="1" applyAlignment="1" applyProtection="1">
      <alignment horizontal="center"/>
    </xf>
    <xf numFmtId="168" fontId="3" fillId="2" borderId="24" xfId="1" applyNumberFormat="1" applyFont="1" applyFill="1" applyBorder="1" applyProtection="1">
      <protection locked="0"/>
    </xf>
    <xf numFmtId="168" fontId="3" fillId="2" borderId="25" xfId="1" applyNumberFormat="1" applyFont="1" applyFill="1" applyBorder="1" applyProtection="1">
      <protection locked="0"/>
    </xf>
    <xf numFmtId="168" fontId="3" fillId="2" borderId="26" xfId="1" applyNumberFormat="1" applyFont="1" applyFill="1" applyBorder="1" applyProtection="1"/>
    <xf numFmtId="168" fontId="3" fillId="2" borderId="24" xfId="1" applyNumberFormat="1" applyFont="1" applyFill="1" applyBorder="1" applyAlignment="1" applyProtection="1">
      <alignment horizontal="center"/>
    </xf>
    <xf numFmtId="168" fontId="3" fillId="2" borderId="27" xfId="1" applyNumberFormat="1" applyFont="1" applyFill="1" applyBorder="1" applyProtection="1"/>
    <xf numFmtId="168" fontId="4" fillId="2" borderId="11" xfId="1" applyNumberFormat="1" applyFont="1" applyFill="1" applyBorder="1" applyProtection="1">
      <protection locked="0"/>
    </xf>
    <xf numFmtId="168" fontId="4" fillId="2" borderId="12" xfId="1" applyNumberFormat="1" applyFont="1" applyFill="1" applyBorder="1" applyProtection="1">
      <protection locked="0"/>
    </xf>
    <xf numFmtId="168" fontId="4" fillId="2" borderId="0" xfId="1" quotePrefix="1" applyNumberFormat="1" applyFont="1" applyFill="1" applyBorder="1" applyAlignment="1" applyProtection="1">
      <alignment horizontal="left"/>
    </xf>
    <xf numFmtId="168" fontId="3" fillId="2" borderId="23" xfId="1" applyNumberFormat="1" applyFont="1" applyFill="1" applyBorder="1" applyProtection="1">
      <protection locked="0"/>
    </xf>
    <xf numFmtId="168" fontId="3" fillId="2" borderId="28" xfId="1" applyNumberFormat="1" applyFont="1" applyFill="1" applyBorder="1" applyProtection="1">
      <protection locked="0"/>
    </xf>
    <xf numFmtId="168" fontId="3" fillId="2" borderId="29" xfId="1" applyNumberFormat="1" applyFont="1" applyFill="1" applyBorder="1" applyAlignment="1" applyProtection="1">
      <alignment horizontal="center"/>
    </xf>
    <xf numFmtId="168" fontId="3" fillId="2" borderId="29" xfId="1" applyNumberFormat="1" applyFont="1" applyFill="1" applyBorder="1" applyProtection="1">
      <protection locked="0"/>
    </xf>
    <xf numFmtId="168" fontId="3" fillId="2" borderId="30" xfId="1" applyNumberFormat="1" applyFont="1" applyFill="1" applyBorder="1" applyProtection="1">
      <protection locked="0"/>
    </xf>
    <xf numFmtId="168" fontId="3" fillId="2" borderId="31" xfId="1" applyNumberFormat="1" applyFont="1" applyFill="1" applyBorder="1" applyAlignment="1" applyProtection="1">
      <alignment horizontal="center"/>
    </xf>
    <xf numFmtId="168" fontId="3" fillId="2" borderId="31" xfId="1" applyNumberFormat="1" applyFont="1" applyFill="1" applyBorder="1" applyProtection="1">
      <protection locked="0"/>
    </xf>
    <xf numFmtId="168" fontId="3" fillId="2" borderId="32" xfId="1" applyNumberFormat="1" applyFont="1" applyFill="1" applyBorder="1" applyProtection="1">
      <protection locked="0"/>
    </xf>
    <xf numFmtId="168" fontId="3" fillId="2" borderId="0" xfId="1" quotePrefix="1" applyNumberFormat="1" applyFont="1" applyFill="1" applyBorder="1" applyAlignment="1" applyProtection="1">
      <alignment horizontal="center"/>
    </xf>
    <xf numFmtId="168" fontId="3" fillId="2" borderId="33" xfId="1" applyNumberFormat="1" applyFont="1" applyFill="1" applyBorder="1" applyAlignment="1" applyProtection="1">
      <alignment horizontal="center"/>
    </xf>
    <xf numFmtId="168" fontId="3" fillId="2" borderId="33" xfId="1" applyNumberFormat="1" applyFont="1" applyFill="1" applyBorder="1" applyProtection="1">
      <protection locked="0"/>
    </xf>
    <xf numFmtId="168" fontId="3" fillId="2" borderId="0" xfId="1" applyNumberFormat="1" applyFont="1" applyFill="1" applyBorder="1" applyProtection="1">
      <protection locked="0"/>
    </xf>
    <xf numFmtId="168" fontId="3" fillId="2" borderId="34" xfId="1" applyNumberFormat="1" applyFont="1" applyFill="1" applyBorder="1" applyProtection="1"/>
    <xf numFmtId="168" fontId="4" fillId="2" borderId="35" xfId="1" applyNumberFormat="1" applyFont="1" applyFill="1" applyBorder="1" applyAlignment="1" applyProtection="1">
      <alignment horizontal="center"/>
    </xf>
    <xf numFmtId="168" fontId="4" fillId="2" borderId="35" xfId="1" applyNumberFormat="1" applyFont="1" applyFill="1" applyBorder="1" applyProtection="1"/>
    <xf numFmtId="168" fontId="4" fillId="2" borderId="36" xfId="1" applyNumberFormat="1" applyFont="1" applyFill="1" applyBorder="1" applyProtection="1"/>
    <xf numFmtId="168" fontId="4" fillId="2" borderId="37" xfId="1" applyNumberFormat="1" applyFont="1" applyFill="1" applyBorder="1" applyProtection="1"/>
    <xf numFmtId="168" fontId="3" fillId="2" borderId="38" xfId="1" applyNumberFormat="1" applyFont="1" applyFill="1" applyBorder="1" applyProtection="1"/>
    <xf numFmtId="168" fontId="3" fillId="2" borderId="11" xfId="1" applyNumberFormat="1" applyFont="1" applyFill="1" applyBorder="1" applyAlignment="1" applyProtection="1">
      <alignment horizontal="center"/>
    </xf>
    <xf numFmtId="168" fontId="3" fillId="2" borderId="11" xfId="1" applyNumberFormat="1" applyFont="1" applyFill="1" applyBorder="1" applyProtection="1">
      <protection locked="0"/>
    </xf>
    <xf numFmtId="168" fontId="3" fillId="2" borderId="12" xfId="1" applyNumberFormat="1" applyFont="1" applyFill="1" applyBorder="1" applyProtection="1">
      <protection locked="0"/>
    </xf>
    <xf numFmtId="168" fontId="3" fillId="2" borderId="13" xfId="1" applyNumberFormat="1" applyFont="1" applyFill="1" applyBorder="1" applyProtection="1"/>
    <xf numFmtId="168" fontId="3" fillId="2" borderId="39" xfId="1" applyNumberFormat="1" applyFont="1" applyFill="1" applyBorder="1" applyProtection="1">
      <protection locked="0"/>
    </xf>
    <xf numFmtId="168" fontId="3" fillId="2" borderId="40" xfId="1" applyNumberFormat="1" applyFont="1" applyFill="1" applyBorder="1" applyProtection="1"/>
    <xf numFmtId="168" fontId="4" fillId="2" borderId="41" xfId="1" applyNumberFormat="1" applyFont="1" applyFill="1" applyBorder="1" applyProtection="1"/>
    <xf numFmtId="168" fontId="4" fillId="2" borderId="36" xfId="1" applyNumberFormat="1" applyFont="1" applyFill="1" applyBorder="1" applyAlignment="1" applyProtection="1">
      <alignment horizontal="left"/>
    </xf>
    <xf numFmtId="168" fontId="4" fillId="2" borderId="42" xfId="1" applyNumberFormat="1" applyFont="1" applyFill="1" applyBorder="1" applyProtection="1"/>
    <xf numFmtId="168" fontId="4" fillId="2" borderId="43" xfId="1" applyNumberFormat="1" applyFont="1" applyFill="1" applyBorder="1" applyProtection="1"/>
    <xf numFmtId="168" fontId="4" fillId="2" borderId="0" xfId="1" applyNumberFormat="1" applyFont="1" applyFill="1" applyProtection="1"/>
    <xf numFmtId="168" fontId="3" fillId="2" borderId="44" xfId="1" applyNumberFormat="1" applyFont="1" applyFill="1" applyBorder="1" applyProtection="1"/>
    <xf numFmtId="168" fontId="3" fillId="2" borderId="45" xfId="1" applyNumberFormat="1" applyFont="1" applyFill="1" applyBorder="1" applyAlignment="1" applyProtection="1">
      <alignment horizontal="left"/>
    </xf>
    <xf numFmtId="168" fontId="3" fillId="2" borderId="45" xfId="1" applyNumberFormat="1" applyFont="1" applyFill="1" applyBorder="1" applyProtection="1"/>
    <xf numFmtId="168" fontId="3" fillId="2" borderId="45" xfId="1" applyNumberFormat="1" applyFont="1" applyFill="1" applyBorder="1" applyAlignment="1" applyProtection="1">
      <alignment horizontal="center"/>
    </xf>
    <xf numFmtId="168" fontId="3" fillId="2" borderId="46" xfId="1" applyNumberFormat="1" applyFont="1" applyFill="1" applyBorder="1" applyProtection="1"/>
    <xf numFmtId="0" fontId="3" fillId="2" borderId="0" xfId="1" applyFont="1" applyFill="1" applyProtection="1">
      <protection locked="0"/>
    </xf>
    <xf numFmtId="0" fontId="4" fillId="2" borderId="0" xfId="1" applyFont="1" applyFill="1" applyProtection="1"/>
    <xf numFmtId="0" fontId="3" fillId="2" borderId="0" xfId="1" applyFont="1" applyFill="1" applyProtection="1"/>
    <xf numFmtId="49" fontId="3" fillId="2" borderId="0" xfId="1" applyNumberFormat="1" applyFont="1" applyFill="1" applyAlignment="1" applyProtection="1">
      <alignment horizontal="center"/>
    </xf>
    <xf numFmtId="0" fontId="4" fillId="2" borderId="45" xfId="1" applyFont="1" applyFill="1" applyBorder="1" applyAlignment="1" applyProtection="1">
      <alignment horizontal="right"/>
      <protection locked="0"/>
    </xf>
    <xf numFmtId="0" fontId="4" fillId="3" borderId="1" xfId="1" applyFont="1" applyFill="1" applyBorder="1" applyProtection="1"/>
    <xf numFmtId="0" fontId="3" fillId="3" borderId="2" xfId="1" applyFont="1" applyFill="1" applyBorder="1" applyAlignment="1" applyProtection="1">
      <alignment horizontal="left"/>
    </xf>
    <xf numFmtId="0" fontId="3" fillId="3" borderId="2" xfId="1" applyFont="1" applyFill="1" applyBorder="1" applyProtection="1"/>
    <xf numFmtId="49" fontId="3" fillId="3" borderId="2" xfId="1" applyNumberFormat="1" applyFont="1" applyFill="1" applyBorder="1" applyAlignment="1" applyProtection="1">
      <alignment horizontal="center"/>
    </xf>
    <xf numFmtId="168" fontId="3" fillId="3" borderId="2" xfId="1" applyNumberFormat="1" applyFont="1" applyFill="1" applyBorder="1" applyProtection="1">
      <protection locked="0"/>
    </xf>
    <xf numFmtId="168" fontId="4" fillId="3" borderId="2" xfId="1" applyNumberFormat="1" applyFont="1" applyFill="1" applyBorder="1" applyAlignment="1" applyProtection="1">
      <alignment horizontal="right"/>
      <protection locked="0"/>
    </xf>
    <xf numFmtId="0" fontId="3" fillId="3" borderId="3" xfId="1" applyFont="1" applyFill="1" applyBorder="1" applyProtection="1">
      <protection locked="0"/>
    </xf>
    <xf numFmtId="0" fontId="4" fillId="2" borderId="1" xfId="1" applyFont="1" applyFill="1" applyBorder="1" applyProtection="1"/>
    <xf numFmtId="0" fontId="3" fillId="2" borderId="2" xfId="1" applyFont="1" applyFill="1" applyBorder="1" applyProtection="1"/>
    <xf numFmtId="49" fontId="3" fillId="2" borderId="2" xfId="1" applyNumberFormat="1" applyFont="1" applyFill="1" applyBorder="1" applyAlignment="1" applyProtection="1">
      <alignment horizontal="center"/>
    </xf>
    <xf numFmtId="168" fontId="3" fillId="2" borderId="2" xfId="1" applyNumberFormat="1" applyFont="1" applyFill="1" applyBorder="1" applyProtection="1">
      <protection locked="0"/>
    </xf>
    <xf numFmtId="0" fontId="3" fillId="2" borderId="3" xfId="1" applyFont="1" applyFill="1" applyBorder="1" applyProtection="1">
      <protection locked="0"/>
    </xf>
    <xf numFmtId="0" fontId="3" fillId="2" borderId="5" xfId="1" applyFont="1" applyFill="1" applyBorder="1" applyProtection="1">
      <protection locked="0"/>
    </xf>
    <xf numFmtId="0" fontId="4" fillId="2" borderId="4" xfId="1" applyFont="1" applyFill="1" applyBorder="1" applyProtection="1"/>
    <xf numFmtId="0" fontId="3" fillId="2" borderId="0" xfId="1" applyFont="1" applyFill="1" applyBorder="1" applyProtection="1"/>
    <xf numFmtId="0" fontId="3" fillId="2" borderId="0" xfId="1" applyFont="1" applyFill="1" applyAlignment="1" applyProtection="1">
      <alignment wrapText="1"/>
    </xf>
    <xf numFmtId="49" fontId="4" fillId="2" borderId="0" xfId="1" applyNumberFormat="1" applyFont="1" applyFill="1" applyBorder="1" applyAlignment="1" applyProtection="1">
      <alignment horizontal="center"/>
    </xf>
    <xf numFmtId="49" fontId="3" fillId="2" borderId="0" xfId="1" applyNumberFormat="1" applyFont="1" applyFill="1" applyBorder="1" applyAlignment="1" applyProtection="1">
      <alignment horizontal="center"/>
    </xf>
    <xf numFmtId="168" fontId="4" fillId="2" borderId="0" xfId="1" applyNumberFormat="1" applyFont="1" applyFill="1" applyBorder="1" applyAlignment="1" applyProtection="1">
      <alignment horizontal="center"/>
      <protection locked="0"/>
    </xf>
    <xf numFmtId="0" fontId="3" fillId="2" borderId="5" xfId="1" applyFont="1" applyFill="1" applyBorder="1" applyAlignment="1" applyProtection="1">
      <alignment horizontal="center"/>
      <protection locked="0"/>
    </xf>
    <xf numFmtId="0" fontId="4" fillId="2" borderId="0" xfId="1" applyFont="1" applyFill="1" applyBorder="1" applyProtection="1"/>
    <xf numFmtId="49" fontId="3" fillId="2" borderId="47" xfId="1" applyNumberFormat="1" applyFont="1" applyFill="1" applyBorder="1" applyAlignment="1" applyProtection="1">
      <alignment horizontal="center"/>
    </xf>
    <xf numFmtId="168" fontId="3" fillId="2" borderId="47" xfId="1" applyNumberFormat="1" applyFont="1" applyFill="1" applyBorder="1" applyAlignment="1" applyProtection="1">
      <alignment horizontal="center"/>
      <protection locked="0"/>
    </xf>
    <xf numFmtId="49" fontId="3" fillId="2" borderId="48" xfId="1" applyNumberFormat="1" applyFont="1" applyFill="1" applyBorder="1" applyAlignment="1" applyProtection="1">
      <alignment horizontal="center"/>
    </xf>
    <xf numFmtId="168" fontId="4" fillId="2" borderId="49" xfId="1" applyNumberFormat="1" applyFont="1" applyFill="1" applyBorder="1" applyProtection="1"/>
    <xf numFmtId="0" fontId="3" fillId="2" borderId="0" xfId="1" applyFont="1" applyFill="1" applyBorder="1" applyAlignment="1" applyProtection="1">
      <alignment horizontal="center"/>
    </xf>
    <xf numFmtId="0" fontId="3" fillId="2" borderId="50" xfId="1" applyFont="1" applyFill="1" applyBorder="1" applyAlignment="1" applyProtection="1">
      <alignment horizontal="center"/>
    </xf>
    <xf numFmtId="168" fontId="4" fillId="2" borderId="51" xfId="1" applyNumberFormat="1" applyFont="1" applyFill="1" applyBorder="1" applyProtection="1"/>
    <xf numFmtId="0" fontId="3" fillId="2" borderId="0" xfId="1" applyFont="1" applyFill="1" applyBorder="1" applyAlignment="1" applyProtection="1">
      <alignment horizontal="left"/>
    </xf>
    <xf numFmtId="0" fontId="3" fillId="2" borderId="52" xfId="1" applyFont="1" applyFill="1" applyBorder="1" applyAlignment="1" applyProtection="1">
      <alignment horizontal="center"/>
    </xf>
    <xf numFmtId="168" fontId="4" fillId="2" borderId="53" xfId="1" applyNumberFormat="1" applyFont="1" applyFill="1" applyBorder="1" applyProtection="1"/>
    <xf numFmtId="0" fontId="3" fillId="2" borderId="54" xfId="1" applyFont="1" applyFill="1" applyBorder="1" applyAlignment="1" applyProtection="1">
      <alignment horizontal="center"/>
    </xf>
    <xf numFmtId="168" fontId="3" fillId="2" borderId="55" xfId="1" applyNumberFormat="1" applyFont="1" applyFill="1" applyBorder="1" applyProtection="1">
      <protection locked="0"/>
    </xf>
    <xf numFmtId="0" fontId="3" fillId="2" borderId="0" xfId="1" quotePrefix="1" applyFont="1" applyFill="1" applyBorder="1" applyAlignment="1" applyProtection="1">
      <alignment horizontal="left"/>
    </xf>
    <xf numFmtId="168" fontId="4" fillId="2" borderId="53" xfId="1" applyNumberFormat="1" applyFont="1" applyFill="1" applyBorder="1" applyProtection="1">
      <protection locked="0"/>
    </xf>
    <xf numFmtId="168" fontId="4" fillId="2" borderId="51" xfId="1" applyNumberFormat="1" applyFont="1" applyFill="1" applyBorder="1" applyProtection="1">
      <protection locked="0"/>
    </xf>
    <xf numFmtId="168" fontId="3" fillId="2" borderId="53" xfId="1" applyNumberFormat="1" applyFont="1" applyFill="1" applyBorder="1" applyProtection="1">
      <protection locked="0"/>
    </xf>
    <xf numFmtId="49" fontId="3" fillId="2" borderId="50" xfId="1" applyNumberFormat="1" applyFont="1" applyFill="1" applyBorder="1" applyAlignment="1" applyProtection="1">
      <alignment horizontal="center"/>
    </xf>
    <xf numFmtId="0" fontId="3" fillId="2" borderId="56" xfId="1" applyFont="1" applyFill="1" applyBorder="1" applyAlignment="1" applyProtection="1">
      <alignment horizontal="center"/>
    </xf>
    <xf numFmtId="168" fontId="3" fillId="2" borderId="57" xfId="1" applyNumberFormat="1" applyFont="1" applyFill="1" applyBorder="1" applyProtection="1">
      <protection locked="0"/>
    </xf>
    <xf numFmtId="0" fontId="4" fillId="2" borderId="4" xfId="1" quotePrefix="1" applyFont="1" applyFill="1" applyBorder="1" applyAlignment="1" applyProtection="1">
      <alignment horizontal="left"/>
    </xf>
    <xf numFmtId="0" fontId="4" fillId="2" borderId="0" xfId="1" quotePrefix="1" applyFont="1" applyFill="1" applyBorder="1" applyAlignment="1" applyProtection="1">
      <alignment horizontal="left"/>
    </xf>
    <xf numFmtId="0" fontId="3" fillId="2" borderId="48" xfId="1" applyFont="1" applyFill="1" applyBorder="1" applyAlignment="1" applyProtection="1">
      <alignment horizontal="center"/>
    </xf>
    <xf numFmtId="168" fontId="3" fillId="2" borderId="56" xfId="1" applyNumberFormat="1" applyFont="1" applyFill="1" applyBorder="1" applyProtection="1">
      <protection locked="0"/>
    </xf>
    <xf numFmtId="0" fontId="4" fillId="2" borderId="0" xfId="1" applyFont="1" applyFill="1" applyBorder="1" applyAlignment="1" applyProtection="1">
      <alignment horizontal="left"/>
    </xf>
    <xf numFmtId="0" fontId="3" fillId="2" borderId="58" xfId="1" applyFont="1" applyFill="1" applyBorder="1" applyAlignment="1" applyProtection="1">
      <alignment horizontal="center"/>
    </xf>
    <xf numFmtId="168" fontId="4" fillId="2" borderId="59" xfId="1" applyNumberFormat="1" applyFont="1" applyFill="1" applyBorder="1" applyProtection="1"/>
    <xf numFmtId="168" fontId="4" fillId="2" borderId="58" xfId="1" applyNumberFormat="1" applyFont="1" applyFill="1" applyBorder="1" applyProtection="1"/>
    <xf numFmtId="168" fontId="4" fillId="2" borderId="59" xfId="1" applyNumberFormat="1" applyFont="1" applyFill="1" applyBorder="1" applyProtection="1">
      <protection locked="0"/>
    </xf>
    <xf numFmtId="168" fontId="4" fillId="2" borderId="49" xfId="1" applyNumberFormat="1" applyFont="1" applyFill="1" applyBorder="1" applyProtection="1">
      <protection locked="0"/>
    </xf>
    <xf numFmtId="0" fontId="3" fillId="2" borderId="60" xfId="1" applyFont="1" applyFill="1" applyBorder="1" applyAlignment="1" applyProtection="1">
      <alignment horizontal="center"/>
    </xf>
    <xf numFmtId="168" fontId="3" fillId="2" borderId="61" xfId="1" applyNumberFormat="1" applyFont="1" applyFill="1" applyBorder="1" applyProtection="1">
      <protection locked="0"/>
    </xf>
    <xf numFmtId="0" fontId="3" fillId="2" borderId="62" xfId="1" applyFont="1" applyFill="1" applyBorder="1" applyProtection="1">
      <protection locked="0"/>
    </xf>
    <xf numFmtId="168" fontId="3" fillId="2" borderId="0" xfId="1" applyNumberFormat="1" applyFont="1" applyFill="1" applyBorder="1" applyAlignment="1" applyProtection="1">
      <alignment horizontal="center"/>
      <protection locked="0"/>
    </xf>
    <xf numFmtId="0" fontId="4" fillId="3" borderId="63" xfId="1" applyFont="1" applyFill="1" applyBorder="1" applyProtection="1"/>
    <xf numFmtId="0" fontId="3" fillId="3" borderId="64" xfId="1" applyFont="1" applyFill="1" applyBorder="1" applyAlignment="1" applyProtection="1">
      <alignment horizontal="left"/>
    </xf>
    <xf numFmtId="0" fontId="3" fillId="3" borderId="64" xfId="1" applyFont="1" applyFill="1" applyBorder="1" applyProtection="1"/>
    <xf numFmtId="49" fontId="3" fillId="3" borderId="64" xfId="1" applyNumberFormat="1" applyFont="1" applyFill="1" applyBorder="1" applyAlignment="1" applyProtection="1">
      <alignment horizontal="center"/>
    </xf>
    <xf numFmtId="168" fontId="3" fillId="3" borderId="64" xfId="1" applyNumberFormat="1" applyFont="1" applyFill="1" applyBorder="1" applyProtection="1">
      <protection locked="0"/>
    </xf>
    <xf numFmtId="0" fontId="3" fillId="3" borderId="65" xfId="1" applyFont="1" applyFill="1" applyBorder="1" applyProtection="1">
      <protection locked="0"/>
    </xf>
    <xf numFmtId="0" fontId="3" fillId="2" borderId="0" xfId="1" applyFont="1" applyFill="1" applyAlignment="1" applyProtection="1">
      <alignment horizontal="left"/>
    </xf>
    <xf numFmtId="0" fontId="3" fillId="2" borderId="0" xfId="1" applyFont="1" applyFill="1" applyBorder="1" applyProtection="1">
      <protection locked="0"/>
    </xf>
    <xf numFmtId="3" fontId="5" fillId="2" borderId="0" xfId="1" applyNumberFormat="1" applyFont="1" applyFill="1" applyProtection="1"/>
    <xf numFmtId="3" fontId="5" fillId="2" borderId="0" xfId="1" applyNumberFormat="1" applyFont="1" applyFill="1" applyAlignment="1" applyProtection="1"/>
    <xf numFmtId="3" fontId="6" fillId="2" borderId="0" xfId="1" applyNumberFormat="1" applyFont="1" applyFill="1" applyAlignment="1" applyProtection="1">
      <alignment horizontal="right"/>
    </xf>
    <xf numFmtId="3" fontId="7" fillId="2" borderId="0" xfId="1" applyNumberFormat="1" applyFont="1" applyFill="1" applyProtection="1"/>
    <xf numFmtId="3" fontId="5" fillId="2" borderId="1" xfId="1" applyNumberFormat="1" applyFont="1" applyFill="1" applyBorder="1" applyProtection="1"/>
    <xf numFmtId="3" fontId="5" fillId="2" borderId="2" xfId="1" applyNumberFormat="1" applyFont="1" applyFill="1" applyBorder="1" applyProtection="1"/>
    <xf numFmtId="3" fontId="5" fillId="2" borderId="2" xfId="1" applyNumberFormat="1" applyFont="1" applyFill="1" applyBorder="1" applyAlignment="1" applyProtection="1"/>
    <xf numFmtId="3" fontId="5" fillId="2" borderId="3" xfId="1" applyNumberFormat="1" applyFont="1" applyFill="1" applyBorder="1" applyProtection="1"/>
    <xf numFmtId="3" fontId="5" fillId="2" borderId="4" xfId="1" applyNumberFormat="1" applyFont="1" applyFill="1" applyBorder="1" applyProtection="1">
      <protection locked="0"/>
    </xf>
    <xf numFmtId="3" fontId="5" fillId="2" borderId="0" xfId="1" applyNumberFormat="1" applyFont="1" applyFill="1" applyBorder="1" applyProtection="1">
      <protection locked="0"/>
    </xf>
    <xf numFmtId="3" fontId="7" fillId="2" borderId="0" xfId="1" applyNumberFormat="1" applyFont="1" applyFill="1" applyProtection="1">
      <protection locked="0"/>
    </xf>
    <xf numFmtId="3" fontId="6" fillId="2" borderId="0" xfId="1" quotePrefix="1" applyNumberFormat="1" applyFont="1" applyFill="1" applyBorder="1" applyAlignment="1" applyProtection="1">
      <alignment horizontal="left"/>
      <protection locked="0"/>
    </xf>
    <xf numFmtId="3" fontId="5" fillId="2" borderId="0" xfId="1" applyNumberFormat="1" applyFont="1" applyFill="1" applyBorder="1" applyAlignment="1" applyProtection="1">
      <alignment vertical="top" wrapText="1"/>
      <protection locked="0"/>
    </xf>
    <xf numFmtId="3" fontId="5" fillId="2" borderId="5" xfId="1" applyNumberFormat="1" applyFont="1" applyFill="1" applyBorder="1" applyProtection="1"/>
    <xf numFmtId="3" fontId="5" fillId="2" borderId="4" xfId="1" applyNumberFormat="1" applyFont="1" applyFill="1" applyBorder="1" applyProtection="1"/>
    <xf numFmtId="3" fontId="5" fillId="2" borderId="0" xfId="1" applyNumberFormat="1" applyFont="1" applyFill="1" applyBorder="1" applyProtection="1"/>
    <xf numFmtId="3" fontId="6" fillId="2" borderId="0" xfId="1" quotePrefix="1" applyNumberFormat="1" applyFont="1" applyFill="1" applyBorder="1" applyAlignment="1" applyProtection="1">
      <alignment horizontal="left"/>
    </xf>
    <xf numFmtId="3" fontId="6" fillId="2" borderId="0" xfId="1" applyNumberFormat="1" applyFont="1" applyFill="1" applyBorder="1" applyProtection="1"/>
    <xf numFmtId="3" fontId="5" fillId="2" borderId="0" xfId="1" applyNumberFormat="1" applyFont="1" applyFill="1" applyBorder="1" applyAlignment="1" applyProtection="1"/>
    <xf numFmtId="3" fontId="5" fillId="2" borderId="0" xfId="1" applyNumberFormat="1" applyFont="1" applyFill="1" applyBorder="1" applyAlignment="1" applyProtection="1">
      <alignment horizontal="center" vertical="center" wrapText="1"/>
    </xf>
    <xf numFmtId="3" fontId="9" fillId="2" borderId="0" xfId="1" applyNumberFormat="1" applyFont="1" applyFill="1" applyBorder="1" applyAlignment="1" applyProtection="1">
      <alignment horizontal="center" wrapText="1"/>
    </xf>
    <xf numFmtId="3" fontId="5" fillId="2" borderId="0" xfId="1" applyNumberFormat="1" applyFont="1" applyFill="1" applyBorder="1" applyAlignment="1" applyProtection="1">
      <protection locked="0"/>
    </xf>
    <xf numFmtId="3" fontId="5" fillId="2" borderId="0" xfId="1" applyNumberFormat="1" applyFont="1" applyFill="1" applyBorder="1" applyAlignment="1" applyProtection="1">
      <alignment horizontal="center" vertical="top" wrapText="1"/>
      <protection locked="0"/>
    </xf>
    <xf numFmtId="3" fontId="9" fillId="2" borderId="0" xfId="1" applyNumberFormat="1" applyFont="1" applyFill="1" applyBorder="1" applyAlignment="1" applyProtection="1">
      <alignment horizontal="center" vertical="top" wrapText="1"/>
      <protection locked="0"/>
    </xf>
    <xf numFmtId="3" fontId="5" fillId="2" borderId="6" xfId="1" applyNumberFormat="1" applyFont="1" applyFill="1" applyBorder="1" applyProtection="1"/>
    <xf numFmtId="3" fontId="5" fillId="2" borderId="7" xfId="1" applyNumberFormat="1" applyFont="1" applyFill="1" applyBorder="1" applyProtection="1"/>
    <xf numFmtId="3" fontId="5" fillId="2" borderId="66" xfId="1" applyNumberFormat="1" applyFont="1" applyFill="1" applyBorder="1" applyAlignment="1" applyProtection="1">
      <alignment horizontal="center"/>
    </xf>
    <xf numFmtId="3" fontId="5" fillId="2" borderId="7" xfId="1" applyNumberFormat="1" applyFont="1" applyFill="1" applyBorder="1" applyAlignment="1" applyProtection="1">
      <alignment horizontal="center"/>
      <protection locked="0"/>
    </xf>
    <xf numFmtId="3" fontId="5" fillId="2" borderId="67" xfId="1" applyNumberFormat="1" applyFont="1" applyFill="1" applyBorder="1" applyAlignment="1" applyProtection="1">
      <alignment horizontal="center"/>
      <protection locked="0"/>
    </xf>
    <xf numFmtId="3" fontId="5" fillId="2" borderId="68" xfId="1" applyNumberFormat="1" applyFont="1" applyFill="1" applyBorder="1" applyAlignment="1" applyProtection="1">
      <alignment horizontal="center"/>
    </xf>
    <xf numFmtId="3" fontId="6" fillId="2" borderId="0" xfId="1" applyNumberFormat="1" applyFont="1" applyFill="1" applyProtection="1"/>
    <xf numFmtId="3" fontId="6" fillId="2" borderId="4" xfId="1" applyNumberFormat="1" applyFont="1" applyFill="1" applyBorder="1" applyProtection="1"/>
    <xf numFmtId="3" fontId="6" fillId="2" borderId="69" xfId="1" applyNumberFormat="1" applyFont="1" applyFill="1" applyBorder="1" applyAlignment="1" applyProtection="1">
      <alignment horizontal="center"/>
    </xf>
    <xf numFmtId="3" fontId="6" fillId="2" borderId="12" xfId="1" applyNumberFormat="1" applyFont="1" applyFill="1" applyBorder="1" applyProtection="1"/>
    <xf numFmtId="3" fontId="6" fillId="2" borderId="70" xfId="1" applyNumberFormat="1" applyFont="1" applyFill="1" applyBorder="1" applyProtection="1"/>
    <xf numFmtId="3" fontId="6" fillId="2" borderId="71" xfId="1" applyNumberFormat="1" applyFont="1" applyFill="1" applyBorder="1" applyProtection="1"/>
    <xf numFmtId="3" fontId="6" fillId="2" borderId="5" xfId="1" applyNumberFormat="1" applyFont="1" applyFill="1" applyBorder="1" applyProtection="1"/>
    <xf numFmtId="3" fontId="10" fillId="2" borderId="0" xfId="1" applyNumberFormat="1" applyFont="1" applyFill="1" applyProtection="1">
      <protection locked="0"/>
    </xf>
    <xf numFmtId="3" fontId="5" fillId="2" borderId="0" xfId="1" applyNumberFormat="1" applyFont="1" applyFill="1" applyBorder="1" applyAlignment="1" applyProtection="1">
      <alignment horizontal="center"/>
    </xf>
    <xf numFmtId="3" fontId="5" fillId="2" borderId="72" xfId="1" applyNumberFormat="1" applyFont="1" applyFill="1" applyBorder="1" applyAlignment="1" applyProtection="1">
      <alignment horizontal="center"/>
    </xf>
    <xf numFmtId="3" fontId="5" fillId="2" borderId="15" xfId="1" applyNumberFormat="1" applyFont="1" applyFill="1" applyBorder="1" applyProtection="1">
      <protection locked="0"/>
    </xf>
    <xf numFmtId="3" fontId="5" fillId="2" borderId="73" xfId="1" applyNumberFormat="1" applyFont="1" applyFill="1" applyBorder="1" applyProtection="1">
      <protection locked="0"/>
    </xf>
    <xf numFmtId="3" fontId="5" fillId="2" borderId="74" xfId="1" applyNumberFormat="1" applyFont="1" applyFill="1" applyBorder="1" applyProtection="1"/>
    <xf numFmtId="3" fontId="6" fillId="2" borderId="0" xfId="1" applyNumberFormat="1" applyFont="1" applyFill="1" applyBorder="1" applyAlignment="1" applyProtection="1">
      <alignment horizontal="left"/>
    </xf>
    <xf numFmtId="3" fontId="5" fillId="2" borderId="0" xfId="1" applyNumberFormat="1" applyFont="1" applyFill="1" applyBorder="1" applyAlignment="1" applyProtection="1">
      <alignment horizontal="left"/>
    </xf>
    <xf numFmtId="3" fontId="5" fillId="2" borderId="75" xfId="1" applyNumberFormat="1" applyFont="1" applyFill="1" applyBorder="1" applyProtection="1"/>
    <xf numFmtId="3" fontId="5" fillId="2" borderId="73" xfId="1" applyNumberFormat="1" applyFont="1" applyFill="1" applyBorder="1" applyProtection="1"/>
    <xf numFmtId="3" fontId="5" fillId="2" borderId="76" xfId="1" applyNumberFormat="1" applyFont="1" applyFill="1" applyBorder="1" applyAlignment="1" applyProtection="1">
      <alignment horizontal="center"/>
    </xf>
    <xf numFmtId="3" fontId="5" fillId="2" borderId="75" xfId="1" applyNumberFormat="1" applyFont="1" applyFill="1" applyBorder="1" applyProtection="1">
      <protection locked="0"/>
    </xf>
    <xf numFmtId="3" fontId="5" fillId="2" borderId="77" xfId="1" applyNumberFormat="1" applyFont="1" applyFill="1" applyBorder="1" applyProtection="1">
      <protection locked="0"/>
    </xf>
    <xf numFmtId="3" fontId="5" fillId="2" borderId="78" xfId="1" applyNumberFormat="1" applyFont="1" applyFill="1" applyBorder="1" applyProtection="1"/>
    <xf numFmtId="3" fontId="8" fillId="2" borderId="78" xfId="1" applyNumberFormat="1" applyFont="1" applyFill="1" applyBorder="1" applyProtection="1"/>
    <xf numFmtId="3" fontId="5" fillId="2" borderId="79" xfId="1" applyNumberFormat="1" applyFont="1" applyFill="1" applyBorder="1" applyAlignment="1" applyProtection="1">
      <alignment horizontal="center"/>
    </xf>
    <xf numFmtId="3" fontId="5" fillId="2" borderId="0" xfId="1" quotePrefix="1" applyNumberFormat="1" applyFont="1" applyFill="1" applyBorder="1" applyAlignment="1" applyProtection="1">
      <alignment horizontal="left"/>
    </xf>
    <xf numFmtId="3" fontId="5" fillId="2" borderId="15" xfId="1" applyNumberFormat="1" applyFont="1" applyFill="1" applyBorder="1" applyProtection="1"/>
    <xf numFmtId="3" fontId="5" fillId="2" borderId="80" xfId="1" applyNumberFormat="1" applyFont="1" applyFill="1" applyBorder="1" applyAlignment="1" applyProtection="1">
      <alignment horizontal="center"/>
    </xf>
    <xf numFmtId="3" fontId="5" fillId="2" borderId="81" xfId="1" applyNumberFormat="1" applyFont="1" applyFill="1" applyBorder="1" applyProtection="1">
      <protection locked="0"/>
    </xf>
    <xf numFmtId="3" fontId="5" fillId="2" borderId="82" xfId="1" applyNumberFormat="1" applyFont="1" applyFill="1" applyBorder="1" applyAlignment="1" applyProtection="1">
      <alignment horizontal="center"/>
    </xf>
    <xf numFmtId="3" fontId="5" fillId="2" borderId="25" xfId="1" applyNumberFormat="1" applyFont="1" applyFill="1" applyBorder="1" applyProtection="1">
      <protection locked="0"/>
    </xf>
    <xf numFmtId="3" fontId="5" fillId="2" borderId="83" xfId="1" applyNumberFormat="1" applyFont="1" applyFill="1" applyBorder="1" applyProtection="1">
      <protection locked="0"/>
    </xf>
    <xf numFmtId="3" fontId="5" fillId="2" borderId="84" xfId="1" applyNumberFormat="1" applyFont="1" applyFill="1" applyBorder="1" applyAlignment="1" applyProtection="1">
      <alignment horizontal="center"/>
    </xf>
    <xf numFmtId="3" fontId="5" fillId="2" borderId="85" xfId="1" applyNumberFormat="1" applyFont="1" applyFill="1" applyBorder="1" applyProtection="1"/>
    <xf numFmtId="3" fontId="5" fillId="2" borderId="0" xfId="1" quotePrefix="1" applyNumberFormat="1" applyFont="1" applyFill="1" applyBorder="1" applyAlignment="1" applyProtection="1">
      <alignment horizontal="center"/>
    </xf>
    <xf numFmtId="3" fontId="6" fillId="2" borderId="12" xfId="1" applyNumberFormat="1" applyFont="1" applyFill="1" applyBorder="1" applyProtection="1">
      <protection locked="0"/>
    </xf>
    <xf numFmtId="3" fontId="6" fillId="2" borderId="70" xfId="1" applyNumberFormat="1" applyFont="1" applyFill="1" applyBorder="1" applyProtection="1">
      <protection locked="0"/>
    </xf>
    <xf numFmtId="3" fontId="6" fillId="2" borderId="4" xfId="1" applyNumberFormat="1" applyFont="1" applyFill="1" applyBorder="1" applyAlignment="1" applyProtection="1">
      <alignment horizontal="left"/>
    </xf>
    <xf numFmtId="3" fontId="6" fillId="2" borderId="4" xfId="1" quotePrefix="1" applyNumberFormat="1" applyFont="1" applyFill="1" applyBorder="1" applyAlignment="1" applyProtection="1">
      <alignment horizontal="left"/>
    </xf>
    <xf numFmtId="3" fontId="5" fillId="2" borderId="86" xfId="1" applyNumberFormat="1" applyFont="1" applyFill="1" applyBorder="1" applyProtection="1"/>
    <xf numFmtId="3" fontId="6" fillId="2" borderId="87" xfId="1" applyNumberFormat="1" applyFont="1" applyFill="1" applyBorder="1" applyProtection="1"/>
    <xf numFmtId="3" fontId="6" fillId="2" borderId="88" xfId="1" quotePrefix="1" applyNumberFormat="1" applyFont="1" applyFill="1" applyBorder="1" applyAlignment="1" applyProtection="1">
      <alignment horizontal="left"/>
    </xf>
    <xf numFmtId="3" fontId="6" fillId="2" borderId="88" xfId="1" applyNumberFormat="1" applyFont="1" applyFill="1" applyBorder="1" applyProtection="1"/>
    <xf numFmtId="3" fontId="6" fillId="2" borderId="89" xfId="1" applyNumberFormat="1" applyFont="1" applyFill="1" applyBorder="1" applyAlignment="1" applyProtection="1">
      <alignment horizontal="center"/>
    </xf>
    <xf numFmtId="3" fontId="6" fillId="2" borderId="36" xfId="1" applyNumberFormat="1" applyFont="1" applyFill="1" applyBorder="1" applyProtection="1"/>
    <xf numFmtId="3" fontId="6" fillId="2" borderId="90" xfId="1" applyNumberFormat="1" applyFont="1" applyFill="1" applyBorder="1" applyProtection="1"/>
    <xf numFmtId="3" fontId="6" fillId="2" borderId="91" xfId="1" applyNumberFormat="1" applyFont="1" applyFill="1" applyBorder="1" applyProtection="1"/>
    <xf numFmtId="3" fontId="10" fillId="2" borderId="0" xfId="1" applyNumberFormat="1" applyFont="1" applyFill="1" applyProtection="1"/>
    <xf numFmtId="3" fontId="5" fillId="2" borderId="44" xfId="1" applyNumberFormat="1" applyFont="1" applyFill="1" applyBorder="1" applyProtection="1"/>
    <xf numFmtId="3" fontId="5" fillId="2" borderId="45" xfId="1" applyNumberFormat="1" applyFont="1" applyFill="1" applyBorder="1" applyAlignment="1" applyProtection="1">
      <alignment horizontal="left"/>
    </xf>
    <xf numFmtId="3" fontId="5" fillId="2" borderId="45" xfId="1" applyNumberFormat="1" applyFont="1" applyFill="1" applyBorder="1" applyProtection="1"/>
    <xf numFmtId="3" fontId="5" fillId="2" borderId="45" xfId="1" applyNumberFormat="1" applyFont="1" applyFill="1" applyBorder="1" applyAlignment="1" applyProtection="1"/>
    <xf numFmtId="3" fontId="5" fillId="2" borderId="46" xfId="1" applyNumberFormat="1" applyFont="1" applyFill="1" applyBorder="1" applyProtection="1"/>
    <xf numFmtId="3" fontId="7" fillId="2" borderId="0" xfId="1" applyNumberFormat="1" applyFont="1" applyFill="1" applyAlignment="1" applyProtection="1">
      <protection locked="0"/>
    </xf>
    <xf numFmtId="3" fontId="6" fillId="2" borderId="0" xfId="1" applyNumberFormat="1" applyFont="1" applyFill="1" applyBorder="1" applyAlignment="1" applyProtection="1">
      <alignment horizontal="center"/>
      <protection locked="0"/>
    </xf>
    <xf numFmtId="3" fontId="6" fillId="2" borderId="0" xfId="1" applyNumberFormat="1" applyFont="1" applyFill="1" applyBorder="1" applyAlignment="1" applyProtection="1">
      <alignment horizontal="center"/>
    </xf>
    <xf numFmtId="3" fontId="8" fillId="2" borderId="0" xfId="1" applyNumberFormat="1" applyFont="1" applyFill="1" applyBorder="1" applyAlignment="1" applyProtection="1">
      <alignment horizontal="center"/>
    </xf>
    <xf numFmtId="3" fontId="9" fillId="2" borderId="0" xfId="1" applyNumberFormat="1" applyFont="1" applyFill="1" applyBorder="1" applyAlignment="1" applyProtection="1">
      <alignment horizontal="center" wrapText="1"/>
    </xf>
    <xf numFmtId="0" fontId="2" fillId="0" borderId="0" xfId="1" applyAlignment="1" applyProtection="1">
      <alignment horizontal="center" wrapText="1"/>
    </xf>
    <xf numFmtId="3" fontId="4" fillId="2" borderId="0" xfId="1" applyNumberFormat="1" applyFont="1" applyFill="1" applyBorder="1" applyAlignment="1" applyProtection="1">
      <alignment horizontal="center"/>
    </xf>
    <xf numFmtId="3" fontId="3" fillId="2" borderId="0" xfId="1" applyNumberFormat="1" applyFont="1" applyFill="1" applyBorder="1" applyAlignment="1" applyProtection="1">
      <alignment horizontal="center"/>
    </xf>
    <xf numFmtId="168" fontId="4" fillId="2" borderId="0" xfId="1" applyNumberFormat="1" applyFont="1" applyFill="1" applyBorder="1" applyAlignment="1" applyProtection="1">
      <alignment horizontal="center" wrapText="1"/>
    </xf>
    <xf numFmtId="3" fontId="4" fillId="2" borderId="0" xfId="1" applyNumberFormat="1" applyFont="1" applyFill="1" applyBorder="1" applyAlignment="1" applyProtection="1">
      <alignment horizontal="center"/>
      <protection locked="0"/>
    </xf>
    <xf numFmtId="0" fontId="4" fillId="2" borderId="0" xfId="1" applyFont="1" applyFill="1" applyBorder="1" applyAlignment="1" applyProtection="1">
      <alignment horizontal="center"/>
      <protection locked="0"/>
    </xf>
    <xf numFmtId="0" fontId="4" fillId="2" borderId="0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</cellXfs>
  <cellStyles count="113">
    <cellStyle name="%20 - Vurgu1" xfId="2"/>
    <cellStyle name="%20 - Vurgu2" xfId="3"/>
    <cellStyle name="%20 - Vurgu3" xfId="4"/>
    <cellStyle name="%20 - Vurgu4" xfId="5"/>
    <cellStyle name="%20 - Vurgu5" xfId="6"/>
    <cellStyle name="%20 - Vurgu6" xfId="7"/>
    <cellStyle name="%40 - Vurgu1" xfId="8"/>
    <cellStyle name="%40 - Vurgu2" xfId="9"/>
    <cellStyle name="%40 - Vurgu3" xfId="10"/>
    <cellStyle name="%40 - Vurgu4" xfId="11"/>
    <cellStyle name="%40 - Vurgu5" xfId="12"/>
    <cellStyle name="%40 - Vurgu6" xfId="13"/>
    <cellStyle name="%60 - Vurgu1" xfId="14"/>
    <cellStyle name="%60 - Vurgu2" xfId="15"/>
    <cellStyle name="%60 - Vurgu3" xfId="16"/>
    <cellStyle name="%60 - Vurgu4" xfId="17"/>
    <cellStyle name="%60 - Vurgu5" xfId="18"/>
    <cellStyle name="%60 - Vurgu6" xfId="19"/>
    <cellStyle name="_M.TorosFinans_2008" xfId="20"/>
    <cellStyle name="_Viyabank-VD4_2007" xfId="21"/>
    <cellStyle name="Açıklama Metni" xfId="22"/>
    <cellStyle name="Ana Başlık" xfId="23"/>
    <cellStyle name="Bağlı Hücre" xfId="24"/>
    <cellStyle name="Başlık 1" xfId="25"/>
    <cellStyle name="Başlık 2" xfId="26"/>
    <cellStyle name="Başlık 3" xfId="27"/>
    <cellStyle name="Başlık 4" xfId="28"/>
    <cellStyle name="Binlik Ayracı 2" xfId="29"/>
    <cellStyle name="Çıkış" xfId="42"/>
    <cellStyle name="Comma 2" xfId="30"/>
    <cellStyle name="Comma 2 2" xfId="31"/>
    <cellStyle name="Comma 2 3" xfId="32"/>
    <cellStyle name="Comma 3" xfId="33"/>
    <cellStyle name="Comma 4" xfId="34"/>
    <cellStyle name="Comma 5" xfId="35"/>
    <cellStyle name="Comma 6" xfId="36"/>
    <cellStyle name="Company Name" xfId="37"/>
    <cellStyle name="Credit" xfId="38"/>
    <cellStyle name="Credit subtotal" xfId="39"/>
    <cellStyle name="Credit Total" xfId="40"/>
    <cellStyle name="Credit_AFM 31.12.2000 SPK TR" xfId="41"/>
    <cellStyle name="Debit" xfId="43"/>
    <cellStyle name="Debit subtotal" xfId="44"/>
    <cellStyle name="Debit Total" xfId="45"/>
    <cellStyle name="Debit_AFM 31.12.2000 SPK TR" xfId="46"/>
    <cellStyle name="Euro" xfId="47"/>
    <cellStyle name="Giriş" xfId="48"/>
    <cellStyle name="Hesaplama" xfId="49"/>
    <cellStyle name="Hyperlink 2" xfId="50"/>
    <cellStyle name="İşaretli Hücre" xfId="51"/>
    <cellStyle name="İyi" xfId="52"/>
    <cellStyle name="Kötü" xfId="53"/>
    <cellStyle name="Normal" xfId="0" builtinId="0"/>
    <cellStyle name="Normal 2" xfId="54"/>
    <cellStyle name="Normal 2 2" xfId="55"/>
    <cellStyle name="Normal 2_Creditwestbank Dipnotlar 31122008" xfId="56"/>
    <cellStyle name="Normal 3" xfId="1"/>
    <cellStyle name="Normal 3 2" xfId="57"/>
    <cellStyle name="Normal 3 3" xfId="58"/>
    <cellStyle name="Normal 3_Copy of demirbaşlar2011 (2)-suzan" xfId="59"/>
    <cellStyle name="Normal 4" xfId="60"/>
    <cellStyle name="Normal 5" xfId="61"/>
    <cellStyle name="Normal 6" xfId="62"/>
    <cellStyle name="Normal 7" xfId="63"/>
    <cellStyle name="Normal 8" xfId="64"/>
    <cellStyle name="Not" xfId="65"/>
    <cellStyle name="Nötr" xfId="66"/>
    <cellStyle name="Percent %" xfId="67"/>
    <cellStyle name="Percent 2" xfId="68"/>
    <cellStyle name="Percent 3" xfId="69"/>
    <cellStyle name="s" xfId="70"/>
    <cellStyle name="S0" xfId="71"/>
    <cellStyle name="S1" xfId="72"/>
    <cellStyle name="S1 2" xfId="73"/>
    <cellStyle name="S10" xfId="74"/>
    <cellStyle name="S10 2" xfId="75"/>
    <cellStyle name="S11" xfId="76"/>
    <cellStyle name="S11 2" xfId="77"/>
    <cellStyle name="S12" xfId="78"/>
    <cellStyle name="S13" xfId="79"/>
    <cellStyle name="S13 2" xfId="80"/>
    <cellStyle name="S14" xfId="81"/>
    <cellStyle name="S14 2" xfId="82"/>
    <cellStyle name="S15" xfId="83"/>
    <cellStyle name="S16" xfId="84"/>
    <cellStyle name="S17" xfId="85"/>
    <cellStyle name="S2" xfId="86"/>
    <cellStyle name="S2 2" xfId="87"/>
    <cellStyle name="S3" xfId="88"/>
    <cellStyle name="S3 2" xfId="89"/>
    <cellStyle name="S4" xfId="90"/>
    <cellStyle name="S5" xfId="91"/>
    <cellStyle name="S5 2" xfId="92"/>
    <cellStyle name="S6" xfId="93"/>
    <cellStyle name="S6 2" xfId="94"/>
    <cellStyle name="S7" xfId="95"/>
    <cellStyle name="S7 2" xfId="96"/>
    <cellStyle name="S8" xfId="97"/>
    <cellStyle name="S9" xfId="98"/>
    <cellStyle name="S9 2" xfId="99"/>
    <cellStyle name="Stil 1" xfId="100"/>
    <cellStyle name="Style 1" xfId="101"/>
    <cellStyle name="Tickmark" xfId="102"/>
    <cellStyle name="Toplam" xfId="103"/>
    <cellStyle name="Uyarı Metni" xfId="104"/>
    <cellStyle name="Virgül [0]_Aylık Mizan" xfId="105"/>
    <cellStyle name="Vurgu1" xfId="106"/>
    <cellStyle name="Vurgu2" xfId="107"/>
    <cellStyle name="Vurgu3" xfId="108"/>
    <cellStyle name="Vurgu4" xfId="109"/>
    <cellStyle name="Vurgu5" xfId="110"/>
    <cellStyle name="Vurgu6" xfId="111"/>
    <cellStyle name="Yüzde 2" xfId="1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enk\Denetim\2007\31.12.2007\Alt&#305;nbas%20grup\PETROL%20GRUBU\ALTINBAS%20PETROL\A%20Financial%20statements\2007\Alpet%2031.12.2007%20Financia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enk\Documents%20and%20Settings\taylan.tekinel\My%20Documents\&#214;rnek\GAP%20PAZARLAMA\H%20Employee%20remunaration\H-100%20Severance%20Pay%20calculation%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enk\Program%20Files\DNT06\RAPOR.&#304;STANBUL\ABK.2007\2007ABK\ABKARALIK2007\31122007.AYSONUSEK&#304;Z&#304;NC&#30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gurcan.yasamsal\AppData\Local\Microsoft\Windows\Temporary%20Internet%20Files\Content.Outlook\DTISABAW\TEB_Mali%20Raporlar_311214-140415%20MB%20format&#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PUT"/>
      <sheetName val="IBA"/>
      <sheetName val="IBL"/>
      <sheetName val="IPL"/>
      <sheetName val="IEQ"/>
      <sheetName val="ICF"/>
      <sheetName val="IRN"/>
      <sheetName val="SBA"/>
      <sheetName val="SBL"/>
      <sheetName val="SPL"/>
      <sheetName val="SEQ"/>
      <sheetName val="SCF"/>
      <sheetName val="SRN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RSTMT DIFF"/>
      <sheetName val="DEPR"/>
      <sheetName val="DT"/>
      <sheetName val="STK"/>
      <sheetName val="OA"/>
      <sheetName val="OL"/>
      <sheetName val="INV"/>
      <sheetName val="FA"/>
      <sheetName val="IFA"/>
      <sheetName val="SFA"/>
      <sheetName val="CAPITAL"/>
      <sheetName val="LG RES"/>
      <sheetName val="PRM"/>
      <sheetName val="PL(IND)"/>
      <sheetName val="PL(COS)"/>
      <sheetName val="PL(DIV)"/>
      <sheetName val="PL(SALE)"/>
      <sheetName val="RECON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IND"/>
      <sheetName val="PIVOT R CALC"/>
      <sheetName val="CALC PIVOT"/>
      <sheetName val="GT_Custom"/>
    </sheetNames>
    <sheetDataSet>
      <sheetData sheetId="0"/>
      <sheetData sheetId="1">
        <row r="1">
          <cell r="AH1" t="str">
            <v>31.12.2007</v>
          </cell>
        </row>
        <row r="2">
          <cell r="AH2" t="str">
            <v>31.12.2006</v>
          </cell>
        </row>
        <row r="4">
          <cell r="AH4" t="str">
            <v>31.12.2006</v>
          </cell>
        </row>
        <row r="23">
          <cell r="H23">
            <v>1</v>
          </cell>
        </row>
        <row r="29">
          <cell r="H29" t="str">
            <v>YTL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6">
          <cell r="B6">
            <v>1.8769999999999998E-2</v>
          </cell>
          <cell r="C6">
            <v>2.034E-2</v>
          </cell>
          <cell r="D6">
            <v>2.453E-2</v>
          </cell>
          <cell r="E6">
            <v>2.7699999999999999E-2</v>
          </cell>
          <cell r="F6">
            <v>3.6470000000000002E-2</v>
          </cell>
          <cell r="G6">
            <v>4.4010000000000001E-2</v>
          </cell>
          <cell r="H6">
            <v>4.7899999999999998E-2</v>
          </cell>
          <cell r="I6">
            <v>5.7200000000000001E-2</v>
          </cell>
          <cell r="J6">
            <v>7.9039999999999999E-2</v>
          </cell>
          <cell r="K6">
            <v>0.11822000000000001</v>
          </cell>
          <cell r="L6">
            <v>0.22359999999999999</v>
          </cell>
          <cell r="M6">
            <v>0.41676000000000002</v>
          </cell>
          <cell r="N6">
            <v>0.51995000000000002</v>
          </cell>
          <cell r="O6">
            <v>0.68774000000000002</v>
          </cell>
          <cell r="P6">
            <v>0.91359999999999997</v>
          </cell>
          <cell r="Q6">
            <v>1.4151199999999999</v>
          </cell>
          <cell r="R6">
            <v>1.9507399999999999</v>
          </cell>
          <cell r="S6">
            <v>2.4084599999999998</v>
          </cell>
          <cell r="T6">
            <v>3.8202199999999999</v>
          </cell>
          <cell r="U6">
            <v>6.3416199999999998</v>
          </cell>
          <cell r="V6">
            <v>10.03196</v>
          </cell>
          <cell r="W6">
            <v>14.930770000000001</v>
          </cell>
          <cell r="X6">
            <v>25.236609999999999</v>
          </cell>
          <cell r="Y6">
            <v>38.535380000000004</v>
          </cell>
          <cell r="Z6">
            <v>61.9</v>
          </cell>
          <cell r="AA6">
            <v>148.5</v>
          </cell>
          <cell r="AB6">
            <v>244.8</v>
          </cell>
          <cell r="AC6">
            <v>435.8</v>
          </cell>
          <cell r="AD6">
            <v>839.1</v>
          </cell>
          <cell r="AE6">
            <v>1258.5999999999999</v>
          </cell>
          <cell r="AF6">
            <v>2094</v>
          </cell>
          <cell r="AG6">
            <v>2686.8</v>
          </cell>
          <cell r="AH6">
            <v>5157.3999999999996</v>
          </cell>
          <cell r="AI6">
            <v>6840.7</v>
          </cell>
          <cell r="AJ6">
            <v>7576.5</v>
          </cell>
          <cell r="AK6">
            <v>8328.42</v>
          </cell>
          <cell r="AL6">
            <v>8785.74</v>
          </cell>
          <cell r="AM6">
            <v>8785.74</v>
          </cell>
        </row>
        <row r="7">
          <cell r="B7">
            <v>1.899E-2</v>
          </cell>
          <cell r="C7">
            <v>2.0740000000000001E-2</v>
          </cell>
          <cell r="D7">
            <v>2.5329999999999998E-2</v>
          </cell>
          <cell r="E7">
            <v>2.9049999999999999E-2</v>
          </cell>
          <cell r="F7">
            <v>3.7600000000000001E-2</v>
          </cell>
          <cell r="G7">
            <v>4.4999999999999998E-2</v>
          </cell>
          <cell r="H7">
            <v>4.8939999999999997E-2</v>
          </cell>
          <cell r="I7">
            <v>5.7729999999999997E-2</v>
          </cell>
          <cell r="J7">
            <v>8.2580000000000001E-2</v>
          </cell>
          <cell r="K7">
            <v>0.12393999999999999</v>
          </cell>
          <cell r="L7">
            <v>0.28909000000000001</v>
          </cell>
          <cell r="M7">
            <v>0.42613000000000001</v>
          </cell>
          <cell r="N7">
            <v>0.53930999999999996</v>
          </cell>
          <cell r="O7">
            <v>0.70433000000000001</v>
          </cell>
          <cell r="P7">
            <v>0.94449000000000005</v>
          </cell>
          <cell r="Q7">
            <v>1.4819500000000001</v>
          </cell>
          <cell r="R7">
            <v>1.99038</v>
          </cell>
          <cell r="S7">
            <v>2.4988100000000002</v>
          </cell>
          <cell r="T7">
            <v>4.0574000000000003</v>
          </cell>
          <cell r="U7">
            <v>6.57315</v>
          </cell>
          <cell r="V7">
            <v>10.49502</v>
          </cell>
          <cell r="W7">
            <v>15.7157</v>
          </cell>
          <cell r="X7">
            <v>26.55237</v>
          </cell>
          <cell r="Y7">
            <v>40.545729999999999</v>
          </cell>
          <cell r="Z7">
            <v>66.7</v>
          </cell>
          <cell r="AA7">
            <v>159</v>
          </cell>
          <cell r="AB7">
            <v>259.10000000000002</v>
          </cell>
          <cell r="AC7">
            <v>462.8</v>
          </cell>
          <cell r="AD7">
            <v>877.4</v>
          </cell>
          <cell r="AE7">
            <v>1301</v>
          </cell>
          <cell r="AF7">
            <v>2179.3000000000002</v>
          </cell>
          <cell r="AG7">
            <v>2757.6</v>
          </cell>
          <cell r="AH7">
            <v>5289.5</v>
          </cell>
          <cell r="AI7">
            <v>7055.7</v>
          </cell>
          <cell r="AJ7">
            <v>7700.6</v>
          </cell>
          <cell r="AK7">
            <v>8326.5499999999993</v>
          </cell>
          <cell r="AL7">
            <v>8785.74</v>
          </cell>
          <cell r="AM7">
            <v>8785.74</v>
          </cell>
        </row>
        <row r="8">
          <cell r="B8">
            <v>1.883E-2</v>
          </cell>
          <cell r="C8">
            <v>2.0910000000000002E-2</v>
          </cell>
          <cell r="D8">
            <v>2.5239999999999999E-2</v>
          </cell>
          <cell r="E8">
            <v>2.928E-2</v>
          </cell>
          <cell r="F8">
            <v>3.934E-2</v>
          </cell>
          <cell r="G8">
            <v>4.5449999999999997E-2</v>
          </cell>
          <cell r="H8">
            <v>4.9489999999999999E-2</v>
          </cell>
          <cell r="I8">
            <v>5.8290000000000002E-2</v>
          </cell>
          <cell r="J8">
            <v>8.6249999999999993E-2</v>
          </cell>
          <cell r="K8">
            <v>0.13022</v>
          </cell>
          <cell r="L8">
            <v>0.30193999999999999</v>
          </cell>
          <cell r="M8">
            <v>0.42265000000000003</v>
          </cell>
          <cell r="N8">
            <v>0.55728999999999995</v>
          </cell>
          <cell r="O8">
            <v>0.71538999999999997</v>
          </cell>
          <cell r="P8">
            <v>0.97536999999999996</v>
          </cell>
          <cell r="Q8">
            <v>1.56124</v>
          </cell>
          <cell r="R8">
            <v>2.0161899999999999</v>
          </cell>
          <cell r="S8">
            <v>2.58352</v>
          </cell>
          <cell r="T8">
            <v>4.3369200000000001</v>
          </cell>
          <cell r="U8">
            <v>6.8131500000000003</v>
          </cell>
          <cell r="V8">
            <v>10.93266</v>
          </cell>
          <cell r="W8">
            <v>16.478059999999999</v>
          </cell>
          <cell r="X8">
            <v>27.698720000000002</v>
          </cell>
          <cell r="Y8">
            <v>42.47419</v>
          </cell>
          <cell r="Z8">
            <v>71.400000000000006</v>
          </cell>
          <cell r="AA8">
            <v>167.8</v>
          </cell>
          <cell r="AB8">
            <v>277.3</v>
          </cell>
          <cell r="AC8">
            <v>490.7</v>
          </cell>
          <cell r="AD8">
            <v>912.7</v>
          </cell>
          <cell r="AE8">
            <v>1352.9</v>
          </cell>
          <cell r="AF8">
            <v>2246.8000000000002</v>
          </cell>
          <cell r="AG8">
            <v>3035</v>
          </cell>
          <cell r="AH8">
            <v>5387.9</v>
          </cell>
          <cell r="AI8">
            <v>7281.8</v>
          </cell>
          <cell r="AJ8">
            <v>7862.2</v>
          </cell>
          <cell r="AK8">
            <v>8503.6</v>
          </cell>
          <cell r="AL8">
            <v>8785.74</v>
          </cell>
          <cell r="AM8">
            <v>8785.74</v>
          </cell>
        </row>
        <row r="9">
          <cell r="B9">
            <v>1.8790000000000001E-2</v>
          </cell>
          <cell r="C9">
            <v>2.1090000000000001E-2</v>
          </cell>
          <cell r="D9">
            <v>2.5260000000000001E-2</v>
          </cell>
          <cell r="E9">
            <v>2.954E-2</v>
          </cell>
          <cell r="F9">
            <v>4.0469999999999999E-2</v>
          </cell>
          <cell r="G9">
            <v>4.5519999999999998E-2</v>
          </cell>
          <cell r="H9">
            <v>5.1110000000000003E-2</v>
          </cell>
          <cell r="I9">
            <v>6.0409999999999998E-2</v>
          </cell>
          <cell r="J9">
            <v>8.9249999999999996E-2</v>
          </cell>
          <cell r="K9">
            <v>0.1404</v>
          </cell>
          <cell r="L9">
            <v>0.31262000000000001</v>
          </cell>
          <cell r="M9">
            <v>0.41930000000000001</v>
          </cell>
          <cell r="N9">
            <v>0.56789000000000001</v>
          </cell>
          <cell r="O9">
            <v>0.72553000000000001</v>
          </cell>
          <cell r="P9">
            <v>1.0560400000000001</v>
          </cell>
          <cell r="Q9">
            <v>1.59765</v>
          </cell>
          <cell r="R9">
            <v>2.0562999999999998</v>
          </cell>
          <cell r="S9">
            <v>2.6908099999999999</v>
          </cell>
          <cell r="T9">
            <v>4.5317499999999997</v>
          </cell>
          <cell r="U9">
            <v>7.1717399999999998</v>
          </cell>
          <cell r="V9">
            <v>11.19525</v>
          </cell>
          <cell r="W9">
            <v>17.364640000000001</v>
          </cell>
          <cell r="X9">
            <v>28.305769999999999</v>
          </cell>
          <cell r="Y9">
            <v>43.583829999999999</v>
          </cell>
          <cell r="Z9">
            <v>91.7</v>
          </cell>
          <cell r="AA9">
            <v>176.4</v>
          </cell>
          <cell r="AB9">
            <v>299.7</v>
          </cell>
          <cell r="AC9">
            <v>517.9</v>
          </cell>
          <cell r="AD9">
            <v>949.3</v>
          </cell>
          <cell r="AE9">
            <v>1424.4</v>
          </cell>
          <cell r="AF9">
            <v>2300.5</v>
          </cell>
          <cell r="AG9">
            <v>3470.8</v>
          </cell>
          <cell r="AH9">
            <v>5485.5</v>
          </cell>
          <cell r="AI9">
            <v>7410</v>
          </cell>
          <cell r="AJ9">
            <v>8070.5</v>
          </cell>
          <cell r="AK9">
            <v>8675.43</v>
          </cell>
          <cell r="AL9">
            <v>8785.74</v>
          </cell>
          <cell r="AM9">
            <v>8785.74</v>
          </cell>
        </row>
        <row r="10">
          <cell r="B10">
            <v>1.8689999999999998E-2</v>
          </cell>
          <cell r="C10">
            <v>2.1389999999999999E-2</v>
          </cell>
          <cell r="D10">
            <v>2.555E-2</v>
          </cell>
          <cell r="E10">
            <v>2.9940000000000001E-2</v>
          </cell>
          <cell r="F10">
            <v>4.1619999999999997E-2</v>
          </cell>
          <cell r="G10">
            <v>4.4920000000000002E-2</v>
          </cell>
          <cell r="H10">
            <v>5.2429999999999997E-2</v>
          </cell>
          <cell r="I10">
            <v>6.1170000000000002E-2</v>
          </cell>
          <cell r="J10">
            <v>9.2090000000000005E-2</v>
          </cell>
          <cell r="K10">
            <v>0.14696999999999999</v>
          </cell>
          <cell r="L10">
            <v>0.32181999999999999</v>
          </cell>
          <cell r="M10">
            <v>0.42842999999999998</v>
          </cell>
          <cell r="N10">
            <v>0.57526999999999995</v>
          </cell>
          <cell r="O10">
            <v>0.73751999999999995</v>
          </cell>
          <cell r="P10">
            <v>1.12887</v>
          </cell>
          <cell r="Q10">
            <v>1.63222</v>
          </cell>
          <cell r="R10">
            <v>2.0890200000000001</v>
          </cell>
          <cell r="S10">
            <v>2.8404600000000002</v>
          </cell>
          <cell r="T10">
            <v>4.5910399999999996</v>
          </cell>
          <cell r="U10">
            <v>7.4908000000000001</v>
          </cell>
          <cell r="V10">
            <v>11.36749</v>
          </cell>
          <cell r="W10">
            <v>17.870049999999999</v>
          </cell>
          <cell r="X10">
            <v>28.503419999999998</v>
          </cell>
          <cell r="Y10">
            <v>44.837479999999999</v>
          </cell>
          <cell r="Z10">
            <v>99.5</v>
          </cell>
          <cell r="AA10">
            <v>179.7</v>
          </cell>
          <cell r="AB10">
            <v>312.10000000000002</v>
          </cell>
          <cell r="AC10">
            <v>544.79999999999995</v>
          </cell>
          <cell r="AD10">
            <v>980.2</v>
          </cell>
          <cell r="AE10">
            <v>1469.9</v>
          </cell>
          <cell r="AF10">
            <v>2339.5</v>
          </cell>
          <cell r="AG10">
            <v>3689.6</v>
          </cell>
          <cell r="AH10">
            <v>5508.4</v>
          </cell>
          <cell r="AI10">
            <v>7364</v>
          </cell>
          <cell r="AJ10">
            <v>8067.8</v>
          </cell>
          <cell r="AK10">
            <v>8647.64</v>
          </cell>
          <cell r="AL10">
            <v>8785.74</v>
          </cell>
          <cell r="AM10">
            <v>8785.74</v>
          </cell>
        </row>
        <row r="11">
          <cell r="B11">
            <v>1.84E-2</v>
          </cell>
          <cell r="C11">
            <v>2.1260000000000001E-2</v>
          </cell>
          <cell r="D11">
            <v>2.5700000000000001E-2</v>
          </cell>
          <cell r="E11">
            <v>3.006E-2</v>
          </cell>
          <cell r="F11">
            <v>4.0280000000000003E-2</v>
          </cell>
          <cell r="G11">
            <v>4.4060000000000002E-2</v>
          </cell>
          <cell r="H11">
            <v>5.2909999999999999E-2</v>
          </cell>
          <cell r="I11">
            <v>6.1879999999999998E-2</v>
          </cell>
          <cell r="J11">
            <v>9.3780000000000002E-2</v>
          </cell>
          <cell r="K11">
            <v>0.15758</v>
          </cell>
          <cell r="L11">
            <v>0.33067999999999997</v>
          </cell>
          <cell r="M11">
            <v>0.45584000000000002</v>
          </cell>
          <cell r="N11">
            <v>0.58309999999999995</v>
          </cell>
          <cell r="O11">
            <v>0.74719999999999998</v>
          </cell>
          <cell r="P11">
            <v>1.18187</v>
          </cell>
          <cell r="Q11">
            <v>1.61148</v>
          </cell>
          <cell r="R11">
            <v>2.1093099999999998</v>
          </cell>
          <cell r="S11">
            <v>2.7162199999999999</v>
          </cell>
          <cell r="T11">
            <v>4.6277499999999998</v>
          </cell>
          <cell r="U11">
            <v>7.7336200000000002</v>
          </cell>
          <cell r="V11">
            <v>11.53407</v>
          </cell>
          <cell r="W11">
            <v>18.112870000000001</v>
          </cell>
          <cell r="X11">
            <v>28.574010000000001</v>
          </cell>
          <cell r="Y11">
            <v>45.887830000000001</v>
          </cell>
          <cell r="Z11">
            <v>102.2</v>
          </cell>
          <cell r="AA11">
            <v>182</v>
          </cell>
          <cell r="AB11">
            <v>320.60000000000002</v>
          </cell>
          <cell r="AC11">
            <v>563.4</v>
          </cell>
          <cell r="AD11">
            <v>995.5</v>
          </cell>
          <cell r="AE11">
            <v>1496.5</v>
          </cell>
          <cell r="AF11">
            <v>2346.3998999999999</v>
          </cell>
          <cell r="AG11">
            <v>3795.6</v>
          </cell>
          <cell r="AH11">
            <v>5572</v>
          </cell>
          <cell r="AI11">
            <v>7222.2</v>
          </cell>
          <cell r="AJ11">
            <v>7982.7</v>
          </cell>
          <cell r="AK11">
            <v>8677.15</v>
          </cell>
          <cell r="AL11">
            <v>8785.74</v>
          </cell>
          <cell r="AM11">
            <v>8785.74</v>
          </cell>
        </row>
        <row r="12">
          <cell r="B12">
            <v>1.7999999999999999E-2</v>
          </cell>
          <cell r="C12">
            <v>2.2179999999999998E-2</v>
          </cell>
          <cell r="D12">
            <v>2.6100000000000002E-2</v>
          </cell>
          <cell r="E12">
            <v>3.056E-2</v>
          </cell>
          <cell r="F12">
            <v>4.0340000000000001E-2</v>
          </cell>
          <cell r="G12">
            <v>4.3709999999999999E-2</v>
          </cell>
          <cell r="H12">
            <v>5.1060000000000001E-2</v>
          </cell>
          <cell r="I12">
            <v>6.2269999999999999E-2</v>
          </cell>
          <cell r="J12">
            <v>9.7930000000000003E-2</v>
          </cell>
          <cell r="K12">
            <v>0.16275999999999999</v>
          </cell>
          <cell r="L12">
            <v>0.33126</v>
          </cell>
          <cell r="M12">
            <v>0.45654</v>
          </cell>
          <cell r="N12">
            <v>0.59462000000000004</v>
          </cell>
          <cell r="O12">
            <v>0.75595999999999997</v>
          </cell>
          <cell r="P12">
            <v>1.1735800000000001</v>
          </cell>
          <cell r="Q12">
            <v>1.6193200000000001</v>
          </cell>
          <cell r="R12">
            <v>2.1351200000000001</v>
          </cell>
          <cell r="S12">
            <v>2.7246999999999999</v>
          </cell>
          <cell r="T12">
            <v>4.7519799999999996</v>
          </cell>
          <cell r="U12">
            <v>8.1317299999999992</v>
          </cell>
          <cell r="V12">
            <v>11.728899999999999</v>
          </cell>
          <cell r="W12">
            <v>18.519459999999999</v>
          </cell>
          <cell r="X12">
            <v>29.09918</v>
          </cell>
          <cell r="Y12">
            <v>48.06476</v>
          </cell>
          <cell r="Z12">
            <v>104.7</v>
          </cell>
          <cell r="AA12">
            <v>186.1</v>
          </cell>
          <cell r="AB12">
            <v>328.2</v>
          </cell>
          <cell r="AC12">
            <v>593.1</v>
          </cell>
          <cell r="AD12">
            <v>1020.7</v>
          </cell>
          <cell r="AE12">
            <v>1556</v>
          </cell>
          <cell r="AF12">
            <v>2370.5</v>
          </cell>
          <cell r="AG12">
            <v>3920.6</v>
          </cell>
          <cell r="AH12">
            <v>5720.7</v>
          </cell>
          <cell r="AI12">
            <v>7183.5</v>
          </cell>
          <cell r="AJ12">
            <v>7861.6</v>
          </cell>
          <cell r="AK12">
            <v>8655.06</v>
          </cell>
          <cell r="AL12">
            <v>8785.74</v>
          </cell>
          <cell r="AM12">
            <v>8785.74</v>
          </cell>
        </row>
        <row r="13">
          <cell r="B13">
            <v>1.839E-2</v>
          </cell>
          <cell r="C13">
            <v>2.24E-2</v>
          </cell>
          <cell r="D13">
            <v>2.6200000000000001E-2</v>
          </cell>
          <cell r="E13">
            <v>3.1260000000000003E-2</v>
          </cell>
          <cell r="F13">
            <v>4.0529999999999997E-2</v>
          </cell>
          <cell r="G13">
            <v>4.3959999999999999E-2</v>
          </cell>
          <cell r="H13">
            <v>5.1970000000000002E-2</v>
          </cell>
          <cell r="I13">
            <v>6.2579999999999997E-2</v>
          </cell>
          <cell r="J13">
            <v>0.10023</v>
          </cell>
          <cell r="K13">
            <v>0.16813</v>
          </cell>
          <cell r="L13">
            <v>0.33634999999999998</v>
          </cell>
          <cell r="M13">
            <v>0.46161000000000002</v>
          </cell>
          <cell r="N13">
            <v>0.60614999999999997</v>
          </cell>
          <cell r="O13">
            <v>0.77163000000000004</v>
          </cell>
          <cell r="P13">
            <v>1.2109099999999999</v>
          </cell>
          <cell r="Q13">
            <v>1.6478900000000001</v>
          </cell>
          <cell r="R13">
            <v>2.1388099999999999</v>
          </cell>
          <cell r="S13">
            <v>2.8094000000000001</v>
          </cell>
          <cell r="T13">
            <v>4.9129199999999997</v>
          </cell>
          <cell r="U13">
            <v>8.3435000000000006</v>
          </cell>
          <cell r="V13">
            <v>12.248419999999999</v>
          </cell>
          <cell r="W13">
            <v>19.394749999999998</v>
          </cell>
          <cell r="X13">
            <v>30.505299999999998</v>
          </cell>
          <cell r="Y13">
            <v>49.868989999999997</v>
          </cell>
          <cell r="Z13">
            <v>108</v>
          </cell>
          <cell r="AA13">
            <v>190.3</v>
          </cell>
          <cell r="AB13">
            <v>340.6</v>
          </cell>
          <cell r="AC13">
            <v>624.6</v>
          </cell>
          <cell r="AD13">
            <v>1045.3</v>
          </cell>
          <cell r="AE13">
            <v>1606.8</v>
          </cell>
          <cell r="AF13">
            <v>2393</v>
          </cell>
          <cell r="AG13">
            <v>4059.5</v>
          </cell>
          <cell r="AH13">
            <v>5842.8</v>
          </cell>
          <cell r="AI13">
            <v>7169.4</v>
          </cell>
          <cell r="AJ13">
            <v>7923.5</v>
          </cell>
          <cell r="AK13">
            <v>8804.91</v>
          </cell>
          <cell r="AL13">
            <v>8785.74</v>
          </cell>
          <cell r="AM13">
            <v>8785.74</v>
          </cell>
        </row>
        <row r="14">
          <cell r="B14">
            <v>1.8689999999999998E-2</v>
          </cell>
          <cell r="C14">
            <v>2.2370000000000001E-2</v>
          </cell>
          <cell r="D14">
            <v>2.64E-2</v>
          </cell>
          <cell r="E14">
            <v>3.2649999999999998E-2</v>
          </cell>
          <cell r="F14">
            <v>4.1730000000000003E-2</v>
          </cell>
          <cell r="G14">
            <v>4.4170000000000001E-2</v>
          </cell>
          <cell r="H14">
            <v>5.2819999999999999E-2</v>
          </cell>
          <cell r="I14">
            <v>6.8010000000000001E-2</v>
          </cell>
          <cell r="J14">
            <v>0.10444000000000001</v>
          </cell>
          <cell r="K14">
            <v>0.17323</v>
          </cell>
          <cell r="L14">
            <v>0.34798000000000001</v>
          </cell>
          <cell r="M14">
            <v>0.47520000000000001</v>
          </cell>
          <cell r="N14">
            <v>0.61306000000000005</v>
          </cell>
          <cell r="O14">
            <v>0.78776000000000002</v>
          </cell>
          <cell r="P14">
            <v>1.2390300000000001</v>
          </cell>
          <cell r="Q14">
            <v>1.6930700000000001</v>
          </cell>
          <cell r="R14">
            <v>2.1848999999999998</v>
          </cell>
          <cell r="S14">
            <v>2.9195199999999999</v>
          </cell>
          <cell r="T14">
            <v>5.1387999999999998</v>
          </cell>
          <cell r="U14">
            <v>8.5552600000000005</v>
          </cell>
          <cell r="V14">
            <v>12.9543</v>
          </cell>
          <cell r="W14">
            <v>20.244630000000001</v>
          </cell>
          <cell r="X14">
            <v>32.416820000000001</v>
          </cell>
          <cell r="Y14">
            <v>51.87086</v>
          </cell>
          <cell r="Z14">
            <v>112.8</v>
          </cell>
          <cell r="AA14">
            <v>199.1</v>
          </cell>
          <cell r="AB14">
            <v>358</v>
          </cell>
          <cell r="AC14">
            <v>663.7</v>
          </cell>
          <cell r="AD14">
            <v>1101.2</v>
          </cell>
          <cell r="AE14">
            <v>1700.8</v>
          </cell>
          <cell r="AF14">
            <v>2448.3000000000002</v>
          </cell>
          <cell r="AG14">
            <v>4276.7</v>
          </cell>
          <cell r="AH14">
            <v>6024.6</v>
          </cell>
          <cell r="AI14">
            <v>7173.3</v>
          </cell>
          <cell r="AJ14">
            <v>8069.7</v>
          </cell>
          <cell r="AK14">
            <v>8950.24</v>
          </cell>
          <cell r="AL14">
            <v>8785.74</v>
          </cell>
          <cell r="AM14">
            <v>8785.74</v>
          </cell>
        </row>
        <row r="15">
          <cell r="B15">
            <v>1.891E-2</v>
          </cell>
          <cell r="C15">
            <v>2.298E-2</v>
          </cell>
          <cell r="D15">
            <v>2.6540000000000001E-2</v>
          </cell>
          <cell r="E15">
            <v>3.3520000000000001E-2</v>
          </cell>
          <cell r="F15">
            <v>4.1570000000000003E-2</v>
          </cell>
          <cell r="G15">
            <v>4.4790000000000003E-2</v>
          </cell>
          <cell r="H15">
            <v>5.391E-2</v>
          </cell>
          <cell r="I15">
            <v>7.1199999999999999E-2</v>
          </cell>
          <cell r="J15">
            <v>0.10730000000000001</v>
          </cell>
          <cell r="K15">
            <v>0.18206</v>
          </cell>
          <cell r="L15">
            <v>0.37275000000000003</v>
          </cell>
          <cell r="M15">
            <v>0.48293999999999998</v>
          </cell>
          <cell r="N15">
            <v>0.61767000000000005</v>
          </cell>
          <cell r="O15">
            <v>0.80942999999999998</v>
          </cell>
          <cell r="P15">
            <v>1.2796000000000001</v>
          </cell>
          <cell r="Q15">
            <v>1.77742</v>
          </cell>
          <cell r="R15">
            <v>2.2701799999999999</v>
          </cell>
          <cell r="S15">
            <v>3.0211600000000001</v>
          </cell>
          <cell r="T15">
            <v>5.38727</v>
          </cell>
          <cell r="U15">
            <v>8.7924399999999991</v>
          </cell>
          <cell r="V15">
            <v>13.55289</v>
          </cell>
          <cell r="W15">
            <v>20.956160000000001</v>
          </cell>
          <cell r="X15">
            <v>34.215400000000002</v>
          </cell>
          <cell r="Y15">
            <v>53.720269999999999</v>
          </cell>
          <cell r="Z15">
            <v>119.8</v>
          </cell>
          <cell r="AA15">
            <v>206.5</v>
          </cell>
          <cell r="AB15">
            <v>377.6</v>
          </cell>
          <cell r="AC15">
            <v>708</v>
          </cell>
          <cell r="AD15">
            <v>1146.8</v>
          </cell>
          <cell r="AE15">
            <v>1780.1</v>
          </cell>
          <cell r="AF15">
            <v>2516.6999999999998</v>
          </cell>
          <cell r="AG15">
            <v>4564.5</v>
          </cell>
          <cell r="AH15">
            <v>6213.3</v>
          </cell>
          <cell r="AI15">
            <v>7213.4</v>
          </cell>
          <cell r="AJ15">
            <v>8330.1</v>
          </cell>
          <cell r="AK15">
            <v>9009.11</v>
          </cell>
          <cell r="AL15">
            <v>8785.74</v>
          </cell>
          <cell r="AM15">
            <v>8785.74</v>
          </cell>
        </row>
        <row r="16">
          <cell r="B16">
            <v>1.9140000000000001E-2</v>
          </cell>
          <cell r="C16">
            <v>2.3609999999999999E-2</v>
          </cell>
          <cell r="D16">
            <v>2.7189999999999999E-2</v>
          </cell>
          <cell r="E16">
            <v>3.4000000000000002E-2</v>
          </cell>
          <cell r="F16">
            <v>4.1759999999999999E-2</v>
          </cell>
          <cell r="G16">
            <v>4.5109999999999997E-2</v>
          </cell>
          <cell r="H16">
            <v>5.5030000000000003E-2</v>
          </cell>
          <cell r="I16">
            <v>7.3349999999999999E-2</v>
          </cell>
          <cell r="J16">
            <v>0.10972999999999999</v>
          </cell>
          <cell r="K16">
            <v>0.19645000000000001</v>
          </cell>
          <cell r="L16">
            <v>0.38674999999999998</v>
          </cell>
          <cell r="M16">
            <v>0.49251</v>
          </cell>
          <cell r="N16">
            <v>0.62412999999999996</v>
          </cell>
          <cell r="O16">
            <v>0.84262000000000004</v>
          </cell>
          <cell r="P16">
            <v>1.32707</v>
          </cell>
          <cell r="Q16">
            <v>1.8318099999999999</v>
          </cell>
          <cell r="R16">
            <v>2.3033600000000001</v>
          </cell>
          <cell r="S16">
            <v>3.1425800000000002</v>
          </cell>
          <cell r="T16">
            <v>5.6837400000000002</v>
          </cell>
          <cell r="U16">
            <v>9.1594899999999999</v>
          </cell>
          <cell r="V16">
            <v>13.928419999999999</v>
          </cell>
          <cell r="W16">
            <v>21.763680000000001</v>
          </cell>
          <cell r="X16">
            <v>35.409750000000003</v>
          </cell>
          <cell r="Y16">
            <v>57.133899999999997</v>
          </cell>
          <cell r="Z16">
            <v>126.6</v>
          </cell>
          <cell r="AA16">
            <v>213.8</v>
          </cell>
          <cell r="AB16">
            <v>396.9</v>
          </cell>
          <cell r="AC16">
            <v>747.6</v>
          </cell>
          <cell r="AD16">
            <v>1185.7</v>
          </cell>
          <cell r="AE16">
            <v>1852.7</v>
          </cell>
          <cell r="AF16">
            <v>2577.1999999999998</v>
          </cell>
          <cell r="AG16">
            <v>4755.5</v>
          </cell>
          <cell r="AH16">
            <v>6314.3</v>
          </cell>
          <cell r="AI16">
            <v>7336.2</v>
          </cell>
          <cell r="AJ16">
            <v>8392.7000000000007</v>
          </cell>
          <cell r="AK16">
            <v>8805.2000000000007</v>
          </cell>
          <cell r="AL16">
            <v>8785.74</v>
          </cell>
          <cell r="AM16">
            <v>8785.74</v>
          </cell>
        </row>
        <row r="17">
          <cell r="B17">
            <v>1.951E-2</v>
          </cell>
          <cell r="C17">
            <v>2.4E-2</v>
          </cell>
          <cell r="D17">
            <v>2.758E-2</v>
          </cell>
          <cell r="E17">
            <v>3.5610000000000003E-2</v>
          </cell>
          <cell r="F17">
            <v>4.24E-2</v>
          </cell>
          <cell r="G17">
            <v>4.6809999999999997E-2</v>
          </cell>
          <cell r="H17">
            <v>5.577E-2</v>
          </cell>
          <cell r="I17">
            <v>7.5899999999999995E-2</v>
          </cell>
          <cell r="J17">
            <v>0.1129</v>
          </cell>
          <cell r="K17">
            <v>0.20477000000000001</v>
          </cell>
          <cell r="L17">
            <v>0.39861999999999997</v>
          </cell>
          <cell r="M17">
            <v>0.50080999999999998</v>
          </cell>
          <cell r="N17">
            <v>0.62780999999999998</v>
          </cell>
          <cell r="O17">
            <v>0.87948999999999999</v>
          </cell>
          <cell r="P17">
            <v>1.35012</v>
          </cell>
          <cell r="Q17">
            <v>1.8663799999999999</v>
          </cell>
          <cell r="R17">
            <v>2.32457</v>
          </cell>
          <cell r="S17">
            <v>3.5237500000000002</v>
          </cell>
          <cell r="T17">
            <v>5.9180999999999999</v>
          </cell>
          <cell r="U17">
            <v>9.6056100000000004</v>
          </cell>
          <cell r="V17">
            <v>14.27571</v>
          </cell>
          <cell r="W17">
            <v>22.729330000000001</v>
          </cell>
          <cell r="X17">
            <v>36.685980000000001</v>
          </cell>
          <cell r="Y17">
            <v>58.791310000000003</v>
          </cell>
          <cell r="Z17">
            <v>134.69999999999999</v>
          </cell>
          <cell r="AA17">
            <v>223.1</v>
          </cell>
          <cell r="AB17">
            <v>412.5</v>
          </cell>
          <cell r="AC17">
            <v>787.7</v>
          </cell>
          <cell r="AD17">
            <v>1215.0999999999999</v>
          </cell>
          <cell r="AE17">
            <v>1979.5</v>
          </cell>
          <cell r="AF17">
            <v>2626</v>
          </cell>
          <cell r="AG17">
            <v>4951.7</v>
          </cell>
          <cell r="AH17">
            <v>6478.8</v>
          </cell>
          <cell r="AI17">
            <v>7382.1</v>
          </cell>
          <cell r="AJ17">
            <v>8403.7999999999993</v>
          </cell>
          <cell r="AK17">
            <v>8785.74</v>
          </cell>
          <cell r="AL17">
            <v>8785.74</v>
          </cell>
          <cell r="AM17">
            <v>8785.74</v>
          </cell>
        </row>
      </sheetData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"/>
      <sheetName val="DKAR"/>
      <sheetName val="DOİSLEM"/>
      <sheetName val="ARBİTAJ"/>
      <sheetName val="DÖAS"/>
      <sheetName val="MB"/>
      <sheetName val="DÖV"/>
      <sheetName val="Chart1"/>
      <sheetName val="Sheet2"/>
      <sheetName val="Sheet1"/>
      <sheetName val="AL MUC"/>
      <sheetName val="FON"/>
      <sheetName val="Sheet3"/>
      <sheetName val="P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K"/>
      <sheetName val="IAO"/>
      <sheetName val="gr"/>
      <sheetName val="data"/>
      <sheetName val="GT_Custom"/>
    </sheetNames>
    <sheetDataSet>
      <sheetData sheetId="0"/>
      <sheetData sheetId="1"/>
      <sheetData sheetId="2">
        <row r="2">
          <cell r="A2">
            <v>0</v>
          </cell>
          <cell r="B2">
            <v>98</v>
          </cell>
          <cell r="C2" t="str">
            <v>K</v>
          </cell>
          <cell r="E2">
            <v>36411</v>
          </cell>
          <cell r="F2">
            <v>20</v>
          </cell>
          <cell r="G2">
            <v>0</v>
          </cell>
          <cell r="H2">
            <v>5000</v>
          </cell>
          <cell r="I2">
            <v>18</v>
          </cell>
          <cell r="K2">
            <v>99</v>
          </cell>
        </row>
        <row r="3">
          <cell r="A3">
            <v>1</v>
          </cell>
          <cell r="B3">
            <v>100</v>
          </cell>
          <cell r="C3" t="str">
            <v>K</v>
          </cell>
          <cell r="D3">
            <v>0</v>
          </cell>
          <cell r="E3">
            <v>29676</v>
          </cell>
          <cell r="F3">
            <v>20</v>
          </cell>
          <cell r="G3">
            <v>0</v>
          </cell>
          <cell r="H3">
            <v>5000</v>
          </cell>
          <cell r="K3">
            <v>101</v>
          </cell>
        </row>
        <row r="4">
          <cell r="A4">
            <v>2</v>
          </cell>
          <cell r="B4">
            <v>102</v>
          </cell>
          <cell r="C4" t="str">
            <v>K</v>
          </cell>
          <cell r="D4">
            <v>29677</v>
          </cell>
          <cell r="E4">
            <v>29837</v>
          </cell>
          <cell r="F4">
            <v>20</v>
          </cell>
          <cell r="G4">
            <v>38</v>
          </cell>
          <cell r="H4">
            <v>5000</v>
          </cell>
          <cell r="K4">
            <v>103</v>
          </cell>
        </row>
        <row r="5">
          <cell r="A5">
            <v>3</v>
          </cell>
          <cell r="B5">
            <v>104</v>
          </cell>
          <cell r="C5" t="str">
            <v>K</v>
          </cell>
          <cell r="D5">
            <v>29838</v>
          </cell>
          <cell r="E5">
            <v>30825</v>
          </cell>
          <cell r="F5">
            <v>20</v>
          </cell>
          <cell r="G5">
            <v>40</v>
          </cell>
          <cell r="H5">
            <v>5000</v>
          </cell>
          <cell r="K5">
            <v>105</v>
          </cell>
        </row>
        <row r="6">
          <cell r="A6">
            <v>4</v>
          </cell>
          <cell r="B6">
            <v>106</v>
          </cell>
          <cell r="C6" t="str">
            <v>K</v>
          </cell>
          <cell r="D6">
            <v>30826</v>
          </cell>
          <cell r="E6">
            <v>31190</v>
          </cell>
          <cell r="F6">
            <v>20</v>
          </cell>
          <cell r="G6">
            <v>41</v>
          </cell>
          <cell r="H6">
            <v>5000</v>
          </cell>
          <cell r="K6">
            <v>107</v>
          </cell>
        </row>
        <row r="7">
          <cell r="A7">
            <v>5</v>
          </cell>
          <cell r="B7">
            <v>108</v>
          </cell>
          <cell r="C7" t="str">
            <v>K</v>
          </cell>
          <cell r="D7">
            <v>31191</v>
          </cell>
          <cell r="E7">
            <v>31555</v>
          </cell>
          <cell r="F7">
            <v>20</v>
          </cell>
          <cell r="G7">
            <v>42</v>
          </cell>
          <cell r="H7">
            <v>5075</v>
          </cell>
          <cell r="K7">
            <v>109</v>
          </cell>
        </row>
        <row r="8">
          <cell r="A8">
            <v>6</v>
          </cell>
          <cell r="B8">
            <v>110</v>
          </cell>
          <cell r="C8" t="str">
            <v>K</v>
          </cell>
          <cell r="D8">
            <v>31556</v>
          </cell>
          <cell r="E8">
            <v>31920</v>
          </cell>
          <cell r="F8">
            <v>20</v>
          </cell>
          <cell r="G8">
            <v>43</v>
          </cell>
          <cell r="H8">
            <v>5150</v>
          </cell>
          <cell r="K8">
            <v>111</v>
          </cell>
        </row>
        <row r="9">
          <cell r="A9">
            <v>7</v>
          </cell>
          <cell r="B9">
            <v>112</v>
          </cell>
          <cell r="C9" t="str">
            <v>K</v>
          </cell>
          <cell r="D9">
            <v>31921</v>
          </cell>
          <cell r="E9">
            <v>32286</v>
          </cell>
          <cell r="F9">
            <v>20</v>
          </cell>
          <cell r="G9">
            <v>44</v>
          </cell>
          <cell r="H9">
            <v>5225</v>
          </cell>
          <cell r="K9">
            <v>113</v>
          </cell>
        </row>
        <row r="10">
          <cell r="A10">
            <v>8</v>
          </cell>
          <cell r="B10">
            <v>114</v>
          </cell>
          <cell r="C10" t="str">
            <v>K</v>
          </cell>
          <cell r="D10">
            <v>32287</v>
          </cell>
          <cell r="E10">
            <v>32651</v>
          </cell>
          <cell r="F10">
            <v>20</v>
          </cell>
          <cell r="G10">
            <v>45</v>
          </cell>
          <cell r="H10">
            <v>5300</v>
          </cell>
          <cell r="K10">
            <v>115</v>
          </cell>
        </row>
        <row r="11">
          <cell r="A11">
            <v>9</v>
          </cell>
          <cell r="B11">
            <v>116</v>
          </cell>
          <cell r="C11" t="str">
            <v>K</v>
          </cell>
          <cell r="D11">
            <v>32652</v>
          </cell>
          <cell r="E11">
            <v>33016</v>
          </cell>
          <cell r="F11">
            <v>20</v>
          </cell>
          <cell r="G11">
            <v>46</v>
          </cell>
          <cell r="H11">
            <v>5375</v>
          </cell>
          <cell r="K11">
            <v>117</v>
          </cell>
        </row>
        <row r="12">
          <cell r="A12">
            <v>10</v>
          </cell>
          <cell r="B12">
            <v>118</v>
          </cell>
          <cell r="C12" t="str">
            <v>K</v>
          </cell>
          <cell r="D12">
            <v>33017</v>
          </cell>
          <cell r="E12">
            <v>33381</v>
          </cell>
          <cell r="F12">
            <v>20</v>
          </cell>
          <cell r="G12">
            <v>47</v>
          </cell>
          <cell r="H12">
            <v>5450</v>
          </cell>
          <cell r="K12">
            <v>119</v>
          </cell>
        </row>
        <row r="13">
          <cell r="A13">
            <v>11</v>
          </cell>
          <cell r="B13">
            <v>120</v>
          </cell>
          <cell r="C13" t="str">
            <v>K</v>
          </cell>
          <cell r="D13">
            <v>33382</v>
          </cell>
          <cell r="E13">
            <v>33747</v>
          </cell>
          <cell r="F13">
            <v>20</v>
          </cell>
          <cell r="G13">
            <v>48</v>
          </cell>
          <cell r="H13">
            <v>5525</v>
          </cell>
          <cell r="K13">
            <v>121</v>
          </cell>
        </row>
        <row r="14">
          <cell r="A14">
            <v>12</v>
          </cell>
          <cell r="B14">
            <v>122</v>
          </cell>
          <cell r="C14" t="str">
            <v>K</v>
          </cell>
          <cell r="D14">
            <v>33748</v>
          </cell>
          <cell r="E14">
            <v>34112</v>
          </cell>
          <cell r="F14">
            <v>20</v>
          </cell>
          <cell r="G14">
            <v>49</v>
          </cell>
          <cell r="H14">
            <v>5600</v>
          </cell>
          <cell r="K14">
            <v>123</v>
          </cell>
        </row>
        <row r="15">
          <cell r="A15">
            <v>13</v>
          </cell>
          <cell r="B15">
            <v>124</v>
          </cell>
          <cell r="C15" t="str">
            <v>K</v>
          </cell>
          <cell r="D15">
            <v>34113</v>
          </cell>
          <cell r="E15">
            <v>34477</v>
          </cell>
          <cell r="F15">
            <v>20</v>
          </cell>
          <cell r="G15">
            <v>50</v>
          </cell>
          <cell r="H15">
            <v>5675</v>
          </cell>
          <cell r="K15">
            <v>125</v>
          </cell>
        </row>
        <row r="16">
          <cell r="A16">
            <v>14</v>
          </cell>
          <cell r="B16">
            <v>126</v>
          </cell>
          <cell r="C16" t="str">
            <v>K</v>
          </cell>
          <cell r="D16">
            <v>34478</v>
          </cell>
          <cell r="E16">
            <v>34842</v>
          </cell>
          <cell r="F16">
            <v>20</v>
          </cell>
          <cell r="G16">
            <v>51</v>
          </cell>
          <cell r="H16">
            <v>5750</v>
          </cell>
          <cell r="K16">
            <v>127</v>
          </cell>
        </row>
        <row r="17">
          <cell r="A17">
            <v>15</v>
          </cell>
          <cell r="B17">
            <v>128</v>
          </cell>
          <cell r="C17" t="str">
            <v>K</v>
          </cell>
          <cell r="D17">
            <v>34843</v>
          </cell>
          <cell r="E17">
            <v>35208</v>
          </cell>
          <cell r="F17">
            <v>20</v>
          </cell>
          <cell r="G17">
            <v>52</v>
          </cell>
          <cell r="H17">
            <v>5825</v>
          </cell>
          <cell r="K17">
            <v>129</v>
          </cell>
        </row>
        <row r="18">
          <cell r="A18">
            <v>16</v>
          </cell>
          <cell r="B18">
            <v>130</v>
          </cell>
          <cell r="C18" t="str">
            <v>K</v>
          </cell>
          <cell r="D18">
            <v>35209</v>
          </cell>
          <cell r="E18">
            <v>35573</v>
          </cell>
          <cell r="F18">
            <v>20</v>
          </cell>
          <cell r="G18">
            <v>53</v>
          </cell>
          <cell r="H18">
            <v>5900</v>
          </cell>
          <cell r="K18">
            <v>131</v>
          </cell>
        </row>
        <row r="19">
          <cell r="A19">
            <v>17</v>
          </cell>
          <cell r="B19">
            <v>132</v>
          </cell>
          <cell r="C19" t="str">
            <v>K</v>
          </cell>
          <cell r="D19">
            <v>35574</v>
          </cell>
          <cell r="E19">
            <v>35938</v>
          </cell>
          <cell r="F19">
            <v>20</v>
          </cell>
          <cell r="G19">
            <v>54</v>
          </cell>
          <cell r="H19">
            <v>5975</v>
          </cell>
          <cell r="K19">
            <v>133</v>
          </cell>
        </row>
        <row r="20">
          <cell r="A20">
            <v>18</v>
          </cell>
          <cell r="B20">
            <v>134</v>
          </cell>
          <cell r="C20" t="str">
            <v>K</v>
          </cell>
          <cell r="D20">
            <v>35939</v>
          </cell>
          <cell r="E20">
            <v>36303</v>
          </cell>
          <cell r="F20">
            <v>20</v>
          </cell>
          <cell r="G20">
            <v>55</v>
          </cell>
          <cell r="H20">
            <v>5975</v>
          </cell>
          <cell r="K20">
            <v>135</v>
          </cell>
        </row>
        <row r="21">
          <cell r="A21">
            <v>19</v>
          </cell>
          <cell r="B21">
            <v>136</v>
          </cell>
          <cell r="C21" t="str">
            <v>K</v>
          </cell>
          <cell r="D21">
            <v>36304</v>
          </cell>
          <cell r="E21">
            <v>36411</v>
          </cell>
          <cell r="F21">
            <v>20</v>
          </cell>
          <cell r="G21">
            <v>56</v>
          </cell>
          <cell r="H21">
            <v>5975</v>
          </cell>
          <cell r="K21">
            <v>137</v>
          </cell>
        </row>
        <row r="22">
          <cell r="A22">
            <v>20</v>
          </cell>
          <cell r="B22">
            <v>138</v>
          </cell>
          <cell r="C22" t="str">
            <v>K</v>
          </cell>
          <cell r="D22">
            <v>36412</v>
          </cell>
          <cell r="E22" t="str">
            <v>YOK</v>
          </cell>
          <cell r="F22">
            <v>0</v>
          </cell>
          <cell r="G22">
            <v>58</v>
          </cell>
          <cell r="H22">
            <v>7000</v>
          </cell>
        </row>
        <row r="23">
          <cell r="A23">
            <v>21</v>
          </cell>
          <cell r="B23">
            <v>140</v>
          </cell>
          <cell r="C23" t="str">
            <v>K</v>
          </cell>
          <cell r="D23">
            <v>36412</v>
          </cell>
          <cell r="E23" t="str">
            <v>YOK</v>
          </cell>
          <cell r="F23">
            <v>25</v>
          </cell>
          <cell r="G23">
            <v>58</v>
          </cell>
          <cell r="H23">
            <v>4500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G"/>
      <sheetName val="MZN"/>
      <sheetName val="VT"/>
      <sheetName val="RAP"/>
      <sheetName val="MNK"/>
      <sheetName val="MALİTABLO"/>
      <sheetName val="AKT"/>
      <sheetName val="PAS"/>
      <sheetName val="KZ"/>
      <sheetName val="MBA"/>
      <sheetName val="MBP"/>
      <sheetName val="MBKZ"/>
      <sheetName val="BL100A"/>
      <sheetName val="KZ100A"/>
      <sheetName val="BANKALARMS100A"/>
      <sheetName val="MS100A"/>
      <sheetName val="MS101A"/>
      <sheetName val="MB100A"/>
      <sheetName val="KR100A"/>
      <sheetName val="KR101A"/>
      <sheetName val="KR102A"/>
      <sheetName val="KR103A"/>
      <sheetName val="KR105U-3AY"/>
      <sheetName val="IS100A"/>
      <sheetName val="EK100A"/>
      <sheetName val="MV100A"/>
      <sheetName val="KA100A"/>
      <sheetName val="OZ100Y-YILLIK"/>
      <sheetName val="HS100U-3AY"/>
      <sheetName val="LR100A"/>
      <sheetName val="GM100A"/>
      <sheetName val="Sheet1"/>
      <sheetName val="BÜYÜKKREDİLER"/>
      <sheetName val="MKCİNS"/>
      <sheetName val="TUTULANDÖVİZ"/>
      <sheetName val="TUTULANDÖVİZ2"/>
      <sheetName val="DÖVİZEFEKTİFCETVELİ"/>
      <sheetName val="KREDİVEAVANSLAR"/>
      <sheetName val="DİĞERAP"/>
      <sheetName val="BİLANÇODÖKÜM"/>
      <sheetName val="DÖVİZPOZİSYON"/>
      <sheetName val="SY100A"/>
      <sheetName val="KURRİSKİAC"/>
      <sheetName val="POZİSYONCETVELİ1"/>
      <sheetName val="POZİSYONCETVELİ2"/>
      <sheetName val="TMSFYAZI"/>
      <sheetName val="TMSF"/>
      <sheetName val="TMSFYENİ"/>
      <sheetName val="TMSF ELDE GİRİŞ"/>
      <sheetName val="MEVNAZHS"/>
      <sheetName val="VADELER"/>
      <sheetName val="VADELER2"/>
      <sheetName val="MEVDUATYAPI"/>
      <sheetName val="MEVDUATYTL"/>
      <sheetName val="MEVDUATPB"/>
      <sheetName val="BANKALARYAZI"/>
      <sheetName val="YKC1"/>
      <sheetName val="YKC2"/>
      <sheetName val="YKC3"/>
      <sheetName val="YKCMİZAN"/>
      <sheetName val="YKCMİZANYEDEK"/>
      <sheetName val="BOŞ"/>
      <sheetName val="KARŞILIKLAR"/>
      <sheetName val="VERGİKARŞILIĞI"/>
      <sheetName val="VERGİTABLOSU 2007"/>
      <sheetName val="VERGİTABLOSU2006"/>
      <sheetName val="Sheet2"/>
      <sheetName val="Sheet4"/>
      <sheetName val="Sheet3"/>
    </sheetNames>
    <sheetDataSet>
      <sheetData sheetId="0" refreshError="1">
        <row r="2">
          <cell r="C2">
            <v>39447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1"/>
      <sheetName val="KV2"/>
      <sheetName val="KV3"/>
      <sheetName val="KV4"/>
      <sheetName val="Başlık"/>
      <sheetName val="Kamu-İndex"/>
      <sheetName val="Vergi Matrahı"/>
      <sheetName val="Kira Giderleri"/>
      <sheetName val="Özkaynak Değişim Tablosu"/>
      <sheetName val="Kar Dağıtım Tablosu"/>
      <sheetName val="Nakit Akım Tablosu"/>
      <sheetName val="Nakit Akım Hesaplama Tablosu"/>
      <sheetName val="Mizan"/>
      <sheetName val="Pasif-round"/>
      <sheetName val="Kar Zarar-Round"/>
      <sheetName val="Aktif-round"/>
      <sheetName val="Mevduat detayları"/>
      <sheetName val="AmortismanÖze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E6">
            <v>-844433.91</v>
          </cell>
        </row>
        <row r="7">
          <cell r="E7">
            <v>-355193.39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-776465</v>
          </cell>
        </row>
        <row r="16">
          <cell r="E16">
            <v>0</v>
          </cell>
        </row>
        <row r="17">
          <cell r="E17">
            <v>-153047.07</v>
          </cell>
        </row>
        <row r="18">
          <cell r="E18">
            <v>-478630.1</v>
          </cell>
        </row>
        <row r="19">
          <cell r="E19">
            <v>-306795.24</v>
          </cell>
        </row>
        <row r="20">
          <cell r="E20">
            <v>0</v>
          </cell>
        </row>
        <row r="21">
          <cell r="E21">
            <v>-166710.98000000001</v>
          </cell>
        </row>
        <row r="22">
          <cell r="E22">
            <v>-201028.26</v>
          </cell>
        </row>
        <row r="23">
          <cell r="E23">
            <v>-74838.710000000006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-163798.08000000002</v>
          </cell>
        </row>
        <row r="47">
          <cell r="E47">
            <v>-258141.67</v>
          </cell>
        </row>
        <row r="48">
          <cell r="E48">
            <v>0</v>
          </cell>
        </row>
        <row r="58">
          <cell r="E58">
            <v>-36830685.100000001</v>
          </cell>
        </row>
        <row r="59">
          <cell r="E59">
            <v>-17418319.77</v>
          </cell>
        </row>
        <row r="60">
          <cell r="E60">
            <v>-6618006.9899999993</v>
          </cell>
        </row>
        <row r="61">
          <cell r="E61">
            <v>-9304177.5199999996</v>
          </cell>
        </row>
        <row r="63">
          <cell r="E63">
            <v>-1332036.31</v>
          </cell>
        </row>
        <row r="64">
          <cell r="E64">
            <v>0</v>
          </cell>
        </row>
        <row r="65">
          <cell r="E65">
            <v>-15908.7</v>
          </cell>
        </row>
        <row r="66">
          <cell r="E66">
            <v>-98.39</v>
          </cell>
        </row>
        <row r="67">
          <cell r="E67">
            <v>-455810.43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-47571.73</v>
          </cell>
        </row>
        <row r="74">
          <cell r="E74">
            <v>0</v>
          </cell>
        </row>
        <row r="75">
          <cell r="E75">
            <v>-258.45999999999998</v>
          </cell>
        </row>
        <row r="76">
          <cell r="E76">
            <v>-712083.89</v>
          </cell>
        </row>
        <row r="77">
          <cell r="E77">
            <v>0</v>
          </cell>
        </row>
        <row r="78">
          <cell r="E78">
            <v>-132469.76000000001</v>
          </cell>
        </row>
        <row r="79">
          <cell r="E79">
            <v>-36037560</v>
          </cell>
        </row>
        <row r="80">
          <cell r="E80">
            <v>-6126856.29</v>
          </cell>
        </row>
        <row r="81">
          <cell r="E81">
            <v>-1635559.4100000001</v>
          </cell>
        </row>
        <row r="83">
          <cell r="E83">
            <v>-47287</v>
          </cell>
        </row>
        <row r="84">
          <cell r="E84">
            <v>-3519629.7099999995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-437449.27</v>
          </cell>
        </row>
        <row r="88">
          <cell r="E88">
            <v>-8984860.2600000016</v>
          </cell>
        </row>
        <row r="89">
          <cell r="E89">
            <v>-257707.54000000004</v>
          </cell>
        </row>
        <row r="90">
          <cell r="E90">
            <v>-2251663.4100000011</v>
          </cell>
        </row>
        <row r="91">
          <cell r="E91">
            <v>-32471.919999999998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-398411.63</v>
          </cell>
        </row>
        <row r="95">
          <cell r="E95">
            <v>-1165360.3900000001</v>
          </cell>
        </row>
        <row r="96">
          <cell r="E96">
            <v>-9973.3000000000011</v>
          </cell>
        </row>
        <row r="97">
          <cell r="E97">
            <v>-301264.17</v>
          </cell>
        </row>
        <row r="98">
          <cell r="E98">
            <v>-13220.49</v>
          </cell>
        </row>
        <row r="99">
          <cell r="E99">
            <v>-5916607.5899999999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-3383.38</v>
          </cell>
        </row>
        <row r="103">
          <cell r="E103">
            <v>-2336187.81</v>
          </cell>
        </row>
        <row r="104">
          <cell r="E104">
            <v>0</v>
          </cell>
        </row>
        <row r="105">
          <cell r="E105">
            <v>-78981.259999999995</v>
          </cell>
        </row>
        <row r="106">
          <cell r="E106">
            <v>-15262.47</v>
          </cell>
        </row>
        <row r="107">
          <cell r="E107">
            <v>-306359.94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-221.47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-8154.38</v>
          </cell>
        </row>
        <row r="116">
          <cell r="E116">
            <v>-866735.52999999991</v>
          </cell>
        </row>
        <row r="117">
          <cell r="E117">
            <v>0</v>
          </cell>
        </row>
        <row r="118">
          <cell r="E118">
            <v>-8507.8700000000008</v>
          </cell>
        </row>
        <row r="119">
          <cell r="E119">
            <v>-1371.66</v>
          </cell>
        </row>
        <row r="120">
          <cell r="E120">
            <v>0</v>
          </cell>
        </row>
        <row r="121">
          <cell r="E121">
            <v>-2906.13</v>
          </cell>
        </row>
        <row r="122">
          <cell r="E122">
            <v>0</v>
          </cell>
        </row>
        <row r="123">
          <cell r="E123">
            <v>-2446.7800000000002</v>
          </cell>
        </row>
        <row r="124">
          <cell r="E124">
            <v>-76013.23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-25939.93</v>
          </cell>
        </row>
        <row r="129">
          <cell r="E129">
            <v>-4438359.0599999987</v>
          </cell>
        </row>
        <row r="130">
          <cell r="E130">
            <v>-365922.43</v>
          </cell>
        </row>
        <row r="131">
          <cell r="E131">
            <v>-2394420.52</v>
          </cell>
        </row>
        <row r="132">
          <cell r="E132">
            <v>-3528434.0400000005</v>
          </cell>
        </row>
        <row r="133">
          <cell r="E133">
            <v>-781680.46</v>
          </cell>
        </row>
        <row r="134">
          <cell r="E134">
            <v>-3102570.4000000004</v>
          </cell>
        </row>
        <row r="135">
          <cell r="E135">
            <v>-114257.73999999999</v>
          </cell>
        </row>
        <row r="136">
          <cell r="E136">
            <v>-15959037.470000001</v>
          </cell>
        </row>
        <row r="137">
          <cell r="E137">
            <v>-43237.58</v>
          </cell>
        </row>
        <row r="138">
          <cell r="E138">
            <v>-362807.45</v>
          </cell>
        </row>
        <row r="139">
          <cell r="E139">
            <v>-1000</v>
          </cell>
        </row>
        <row r="140">
          <cell r="E140">
            <v>-10096755.019999998</v>
          </cell>
        </row>
        <row r="141">
          <cell r="E141">
            <v>-391790.59</v>
          </cell>
        </row>
        <row r="142">
          <cell r="E142">
            <v>-163200.44999999998</v>
          </cell>
        </row>
        <row r="143">
          <cell r="E143">
            <v>-12428.32</v>
          </cell>
        </row>
        <row r="144">
          <cell r="E144">
            <v>0</v>
          </cell>
        </row>
        <row r="145">
          <cell r="E145">
            <v>-242476.1100000001</v>
          </cell>
        </row>
        <row r="146">
          <cell r="E146">
            <v>-18269921.920000002</v>
          </cell>
        </row>
        <row r="147">
          <cell r="E147">
            <v>-42558058.269999988</v>
          </cell>
        </row>
        <row r="148">
          <cell r="E148">
            <v>0</v>
          </cell>
        </row>
        <row r="149">
          <cell r="E149">
            <v>-31829846.040000003</v>
          </cell>
        </row>
        <row r="150">
          <cell r="E150">
            <v>-1942563.8300000003</v>
          </cell>
        </row>
        <row r="151">
          <cell r="E151">
            <v>-452279.99</v>
          </cell>
        </row>
        <row r="152">
          <cell r="E152">
            <v>-849065.77999999991</v>
          </cell>
        </row>
        <row r="153">
          <cell r="E153">
            <v>-5273443.71</v>
          </cell>
        </row>
        <row r="154">
          <cell r="E154">
            <v>-916953.49000000011</v>
          </cell>
        </row>
        <row r="155">
          <cell r="E155">
            <v>-29098.639999999999</v>
          </cell>
        </row>
        <row r="156">
          <cell r="E156">
            <v>-20174.21</v>
          </cell>
        </row>
        <row r="157">
          <cell r="E157">
            <v>0</v>
          </cell>
        </row>
        <row r="158">
          <cell r="E158">
            <v>-4469069.4800000004</v>
          </cell>
        </row>
        <row r="159">
          <cell r="E159">
            <v>-74904.210000000006</v>
          </cell>
        </row>
        <row r="160">
          <cell r="E160">
            <v>-22018.98</v>
          </cell>
        </row>
        <row r="161">
          <cell r="E161">
            <v>-10865665.079999981</v>
          </cell>
        </row>
        <row r="162">
          <cell r="E162">
            <v>-6740.4900000000007</v>
          </cell>
        </row>
        <row r="163">
          <cell r="E163">
            <v>-1411244.18</v>
          </cell>
        </row>
        <row r="164">
          <cell r="E164">
            <v>0</v>
          </cell>
        </row>
        <row r="165">
          <cell r="E165">
            <v>-14001.700000000003</v>
          </cell>
        </row>
        <row r="166">
          <cell r="E166">
            <v>0</v>
          </cell>
        </row>
        <row r="167">
          <cell r="E167">
            <v>0</v>
          </cell>
        </row>
        <row r="168">
          <cell r="E168">
            <v>-310495.21000000002</v>
          </cell>
        </row>
        <row r="169">
          <cell r="E169">
            <v>-791400.39</v>
          </cell>
        </row>
        <row r="170">
          <cell r="E170">
            <v>-109104.04</v>
          </cell>
        </row>
        <row r="171">
          <cell r="E171">
            <v>-45694.200000000004</v>
          </cell>
        </row>
        <row r="172">
          <cell r="E172">
            <v>-381058.29</v>
          </cell>
        </row>
        <row r="173">
          <cell r="E173">
            <v>-841284.21</v>
          </cell>
        </row>
        <row r="174">
          <cell r="E174">
            <v>-56087.859999999993</v>
          </cell>
        </row>
        <row r="175">
          <cell r="E175">
            <v>-438881.68</v>
          </cell>
        </row>
        <row r="176">
          <cell r="E176">
            <v>-4185605.7400000007</v>
          </cell>
        </row>
        <row r="177">
          <cell r="E177">
            <v>0</v>
          </cell>
        </row>
        <row r="178">
          <cell r="E178">
            <v>0</v>
          </cell>
        </row>
        <row r="179">
          <cell r="E179">
            <v>-18220423.969999999</v>
          </cell>
        </row>
        <row r="180">
          <cell r="E180">
            <v>-307034.99</v>
          </cell>
        </row>
        <row r="181">
          <cell r="E181">
            <v>-6686395.3100000015</v>
          </cell>
        </row>
        <row r="182">
          <cell r="E182">
            <v>-14602079.87999999</v>
          </cell>
        </row>
        <row r="183">
          <cell r="E183">
            <v>-7664.25</v>
          </cell>
        </row>
        <row r="184">
          <cell r="E184">
            <v>-17831.399999999998</v>
          </cell>
        </row>
        <row r="185">
          <cell r="E185">
            <v>-1751674.6300000001</v>
          </cell>
        </row>
        <row r="186">
          <cell r="E186">
            <v>-579464.47</v>
          </cell>
        </row>
        <row r="187">
          <cell r="E187">
            <v>-46689.72</v>
          </cell>
        </row>
        <row r="188">
          <cell r="E188">
            <v>-219226.23999999999</v>
          </cell>
        </row>
        <row r="189">
          <cell r="E189">
            <v>-2180509.6799999997</v>
          </cell>
        </row>
        <row r="190">
          <cell r="E190">
            <v>-55450.639999999992</v>
          </cell>
        </row>
        <row r="191">
          <cell r="E191">
            <v>0</v>
          </cell>
        </row>
        <row r="192">
          <cell r="E192">
            <v>-711981.45000000007</v>
          </cell>
        </row>
        <row r="193">
          <cell r="E193">
            <v>-29944.36</v>
          </cell>
        </row>
        <row r="194">
          <cell r="E194">
            <v>-2430686.7200000002</v>
          </cell>
        </row>
        <row r="195">
          <cell r="E195">
            <v>-1889611.1700000002</v>
          </cell>
        </row>
        <row r="196">
          <cell r="E196">
            <v>-173840.19999999998</v>
          </cell>
        </row>
        <row r="197">
          <cell r="E197">
            <v>-5789220.7999999998</v>
          </cell>
        </row>
        <row r="198">
          <cell r="E198">
            <v>-3174558.81</v>
          </cell>
        </row>
        <row r="199">
          <cell r="E199">
            <v>-635430.11000000022</v>
          </cell>
        </row>
        <row r="200">
          <cell r="E200">
            <v>-7677817.7600000007</v>
          </cell>
        </row>
        <row r="201">
          <cell r="E201">
            <v>-423924.54</v>
          </cell>
        </row>
        <row r="202">
          <cell r="E202">
            <v>-6732075.9000000013</v>
          </cell>
        </row>
        <row r="203">
          <cell r="E203">
            <v>-1228131.7200000004</v>
          </cell>
        </row>
        <row r="204">
          <cell r="E204">
            <v>-38618.6</v>
          </cell>
        </row>
        <row r="205">
          <cell r="E205">
            <v>-1837655.3700000003</v>
          </cell>
        </row>
        <row r="206">
          <cell r="E206">
            <v>-9200472.5599999949</v>
          </cell>
        </row>
        <row r="207">
          <cell r="E207">
            <v>-271579.72000000003</v>
          </cell>
        </row>
        <row r="208">
          <cell r="E208">
            <v>-136562.71</v>
          </cell>
        </row>
        <row r="209">
          <cell r="E209">
            <v>-564365.06000000006</v>
          </cell>
        </row>
        <row r="210">
          <cell r="E210">
            <v>-1128339.1599999999</v>
          </cell>
        </row>
        <row r="213">
          <cell r="E213">
            <v>-5061698.8199999956</v>
          </cell>
        </row>
        <row r="214">
          <cell r="E214">
            <v>-2754</v>
          </cell>
        </row>
        <row r="215">
          <cell r="E215">
            <v>0</v>
          </cell>
        </row>
        <row r="216">
          <cell r="E216">
            <v>-226716.62</v>
          </cell>
        </row>
        <row r="217">
          <cell r="E217">
            <v>-6929.98</v>
          </cell>
        </row>
        <row r="218">
          <cell r="E218">
            <v>0</v>
          </cell>
        </row>
        <row r="219">
          <cell r="E219">
            <v>-81052.03</v>
          </cell>
        </row>
        <row r="220">
          <cell r="E220">
            <v>-5870.53</v>
          </cell>
        </row>
        <row r="221">
          <cell r="E221">
            <v>-629616.04000000015</v>
          </cell>
        </row>
        <row r="222">
          <cell r="E222">
            <v>-879418.12999999977</v>
          </cell>
        </row>
        <row r="223">
          <cell r="E223">
            <v>-3777.4300000000003</v>
          </cell>
        </row>
        <row r="224">
          <cell r="E224">
            <v>0</v>
          </cell>
        </row>
        <row r="227">
          <cell r="E227">
            <v>-525991.99</v>
          </cell>
        </row>
        <row r="228">
          <cell r="E228">
            <v>-205066.45000000007</v>
          </cell>
        </row>
        <row r="229">
          <cell r="E229">
            <v>-164963.44</v>
          </cell>
        </row>
        <row r="230">
          <cell r="E230">
            <v>-280435.94</v>
          </cell>
        </row>
        <row r="231">
          <cell r="E231">
            <v>-101132.46</v>
          </cell>
        </row>
        <row r="232">
          <cell r="E232">
            <v>0</v>
          </cell>
        </row>
        <row r="233">
          <cell r="E233">
            <v>0</v>
          </cell>
        </row>
        <row r="234">
          <cell r="E234">
            <v>-702596.72000000009</v>
          </cell>
        </row>
        <row r="235">
          <cell r="E235">
            <v>-109303.47000000003</v>
          </cell>
        </row>
        <row r="236">
          <cell r="E236">
            <v>0</v>
          </cell>
        </row>
        <row r="237">
          <cell r="E237">
            <v>0</v>
          </cell>
        </row>
        <row r="238">
          <cell r="E238">
            <v>-212072.34999999995</v>
          </cell>
        </row>
        <row r="239">
          <cell r="E239">
            <v>0</v>
          </cell>
        </row>
        <row r="240">
          <cell r="E240">
            <v>-77213.2</v>
          </cell>
        </row>
        <row r="241">
          <cell r="E241">
            <v>-1710210.12</v>
          </cell>
        </row>
        <row r="242">
          <cell r="E242">
            <v>-512429.51999999996</v>
          </cell>
        </row>
        <row r="243">
          <cell r="E243">
            <v>0</v>
          </cell>
        </row>
        <row r="244">
          <cell r="E244">
            <v>-13042.64</v>
          </cell>
        </row>
        <row r="245">
          <cell r="E245">
            <v>-84332.400000000009</v>
          </cell>
        </row>
        <row r="246">
          <cell r="E246">
            <v>-88838.239999999991</v>
          </cell>
        </row>
        <row r="247">
          <cell r="E247">
            <v>-2118.42</v>
          </cell>
        </row>
        <row r="248">
          <cell r="E248">
            <v>0</v>
          </cell>
        </row>
        <row r="249">
          <cell r="E249">
            <v>0</v>
          </cell>
        </row>
        <row r="250">
          <cell r="E250">
            <v>105198.31</v>
          </cell>
        </row>
        <row r="251">
          <cell r="E251">
            <v>41013.30000000001</v>
          </cell>
        </row>
        <row r="252">
          <cell r="E252">
            <v>0</v>
          </cell>
        </row>
        <row r="253">
          <cell r="E253">
            <v>0</v>
          </cell>
        </row>
        <row r="254">
          <cell r="E254">
            <v>5870.8</v>
          </cell>
        </row>
        <row r="255">
          <cell r="E255">
            <v>0</v>
          </cell>
        </row>
        <row r="256">
          <cell r="E256">
            <v>0</v>
          </cell>
        </row>
        <row r="257">
          <cell r="E257">
            <v>28043.61</v>
          </cell>
        </row>
        <row r="258">
          <cell r="E258">
            <v>8528.33</v>
          </cell>
        </row>
        <row r="259">
          <cell r="E259">
            <v>0</v>
          </cell>
        </row>
        <row r="260">
          <cell r="E260">
            <v>0</v>
          </cell>
        </row>
        <row r="261">
          <cell r="E261">
            <v>351299.2</v>
          </cell>
        </row>
        <row r="262">
          <cell r="E262">
            <v>93133.36000000003</v>
          </cell>
        </row>
        <row r="263">
          <cell r="E263">
            <v>0</v>
          </cell>
        </row>
        <row r="264">
          <cell r="E264">
            <v>0</v>
          </cell>
        </row>
        <row r="265">
          <cell r="E265">
            <v>36897.56</v>
          </cell>
        </row>
        <row r="266">
          <cell r="E266">
            <v>16789.93</v>
          </cell>
        </row>
        <row r="267">
          <cell r="E267">
            <v>0</v>
          </cell>
        </row>
        <row r="268">
          <cell r="E268">
            <v>0</v>
          </cell>
        </row>
        <row r="269">
          <cell r="E269">
            <v>1710209.9199999997</v>
          </cell>
        </row>
        <row r="270">
          <cell r="E270">
            <v>512429.23000000016</v>
          </cell>
        </row>
        <row r="271">
          <cell r="E271">
            <v>0</v>
          </cell>
        </row>
        <row r="272">
          <cell r="E272">
            <v>0</v>
          </cell>
        </row>
        <row r="273">
          <cell r="E273">
            <v>21083.100000000002</v>
          </cell>
        </row>
        <row r="274">
          <cell r="E274">
            <v>3260.66</v>
          </cell>
        </row>
        <row r="275">
          <cell r="E275">
            <v>0</v>
          </cell>
        </row>
        <row r="276">
          <cell r="E276">
            <v>0</v>
          </cell>
        </row>
        <row r="277">
          <cell r="E277">
            <v>44419.110000000008</v>
          </cell>
        </row>
        <row r="278">
          <cell r="E278">
            <v>1059.21</v>
          </cell>
        </row>
        <row r="283">
          <cell r="E283">
            <v>-13919220</v>
          </cell>
        </row>
        <row r="284">
          <cell r="E284">
            <v>-5162577.75</v>
          </cell>
        </row>
        <row r="285">
          <cell r="E285">
            <v>-6932718.0499999998</v>
          </cell>
        </row>
        <row r="286">
          <cell r="E286">
            <v>-4098328.6199999996</v>
          </cell>
        </row>
        <row r="287">
          <cell r="E287">
            <v>-60522.15</v>
          </cell>
        </row>
        <row r="288">
          <cell r="E288">
            <v>-59580.43</v>
          </cell>
        </row>
        <row r="289">
          <cell r="E289">
            <v>-59220.77</v>
          </cell>
        </row>
        <row r="290">
          <cell r="E290">
            <v>-79.28</v>
          </cell>
        </row>
        <row r="291">
          <cell r="E291">
            <v>-6921.62</v>
          </cell>
        </row>
        <row r="292">
          <cell r="E292">
            <v>-49307.82</v>
          </cell>
        </row>
        <row r="293">
          <cell r="E293">
            <v>-7009.0700000000006</v>
          </cell>
        </row>
        <row r="294">
          <cell r="E294">
            <v>-0.26</v>
          </cell>
        </row>
        <row r="295">
          <cell r="E295">
            <v>0</v>
          </cell>
        </row>
        <row r="296">
          <cell r="E296">
            <v>0</v>
          </cell>
        </row>
        <row r="297">
          <cell r="E297">
            <v>-6.4400000000000013</v>
          </cell>
        </row>
        <row r="298">
          <cell r="E298">
            <v>0</v>
          </cell>
        </row>
        <row r="299">
          <cell r="E299">
            <v>0</v>
          </cell>
        </row>
        <row r="300">
          <cell r="E300">
            <v>0</v>
          </cell>
        </row>
        <row r="301">
          <cell r="E301">
            <v>-335431.37</v>
          </cell>
        </row>
        <row r="302">
          <cell r="E302">
            <v>-4597.76</v>
          </cell>
        </row>
        <row r="303">
          <cell r="E303">
            <v>-70441.100000000006</v>
          </cell>
        </row>
        <row r="304">
          <cell r="E304">
            <v>-49236.27</v>
          </cell>
        </row>
        <row r="305">
          <cell r="E305">
            <v>-351545.68</v>
          </cell>
        </row>
        <row r="306">
          <cell r="E306">
            <v>-5479.12</v>
          </cell>
        </row>
        <row r="307">
          <cell r="E307">
            <v>-3.19</v>
          </cell>
        </row>
        <row r="308">
          <cell r="E308">
            <v>0</v>
          </cell>
        </row>
        <row r="309">
          <cell r="E309">
            <v>-54700.5</v>
          </cell>
        </row>
        <row r="310">
          <cell r="E310">
            <v>-22601.759999999998</v>
          </cell>
        </row>
        <row r="311">
          <cell r="E311">
            <v>-77.5</v>
          </cell>
        </row>
        <row r="312">
          <cell r="E312">
            <v>-2.09</v>
          </cell>
        </row>
        <row r="313">
          <cell r="E313">
            <v>0</v>
          </cell>
        </row>
        <row r="314">
          <cell r="E314">
            <v>0</v>
          </cell>
        </row>
        <row r="315">
          <cell r="E315">
            <v>-4.3899999999999997</v>
          </cell>
        </row>
        <row r="316">
          <cell r="E316">
            <v>-795.94</v>
          </cell>
        </row>
        <row r="317">
          <cell r="E317">
            <v>-1592.26</v>
          </cell>
        </row>
        <row r="318">
          <cell r="E318">
            <v>-291.78000000000003</v>
          </cell>
        </row>
        <row r="319">
          <cell r="E319">
            <v>0</v>
          </cell>
        </row>
        <row r="320">
          <cell r="E320">
            <v>0</v>
          </cell>
        </row>
        <row r="321">
          <cell r="E321">
            <v>-6166.34</v>
          </cell>
        </row>
        <row r="322">
          <cell r="E322">
            <v>-10682.69</v>
          </cell>
        </row>
        <row r="323">
          <cell r="E323">
            <v>-218.87</v>
          </cell>
        </row>
        <row r="324">
          <cell r="E324">
            <v>-2.84</v>
          </cell>
        </row>
        <row r="325">
          <cell r="E325">
            <v>-88.339999999999989</v>
          </cell>
        </row>
        <row r="326">
          <cell r="E326">
            <v>-67.239999999999995</v>
          </cell>
        </row>
        <row r="327">
          <cell r="E327">
            <v>0</v>
          </cell>
        </row>
        <row r="328">
          <cell r="E328">
            <v>0</v>
          </cell>
        </row>
        <row r="329">
          <cell r="E329">
            <v>0</v>
          </cell>
        </row>
        <row r="330">
          <cell r="E330">
            <v>0</v>
          </cell>
        </row>
        <row r="331">
          <cell r="E331">
            <v>0</v>
          </cell>
        </row>
        <row r="332">
          <cell r="E332">
            <v>0</v>
          </cell>
        </row>
        <row r="333">
          <cell r="E333">
            <v>0</v>
          </cell>
        </row>
        <row r="334">
          <cell r="E334">
            <v>0</v>
          </cell>
        </row>
        <row r="335">
          <cell r="E335">
            <v>-0.06</v>
          </cell>
        </row>
        <row r="336">
          <cell r="E336">
            <v>-0.33</v>
          </cell>
        </row>
        <row r="337">
          <cell r="E337">
            <v>0</v>
          </cell>
        </row>
        <row r="338">
          <cell r="E338">
            <v>-38624.69</v>
          </cell>
        </row>
        <row r="339">
          <cell r="E339">
            <v>-24742.639999999999</v>
          </cell>
        </row>
        <row r="340">
          <cell r="E340">
            <v>-249.84</v>
          </cell>
        </row>
        <row r="341">
          <cell r="E341">
            <v>0</v>
          </cell>
        </row>
        <row r="342">
          <cell r="E342">
            <v>-5040.5599999999995</v>
          </cell>
        </row>
        <row r="343">
          <cell r="E343">
            <v>-89610.95</v>
          </cell>
        </row>
        <row r="344">
          <cell r="E344">
            <v>-9904.1</v>
          </cell>
        </row>
        <row r="345">
          <cell r="E345">
            <v>-3867.2</v>
          </cell>
        </row>
        <row r="346">
          <cell r="E346">
            <v>-31061.68</v>
          </cell>
        </row>
        <row r="347">
          <cell r="E347">
            <v>-76550.8</v>
          </cell>
        </row>
        <row r="348">
          <cell r="E348">
            <v>-3454.57</v>
          </cell>
        </row>
        <row r="349">
          <cell r="E349">
            <v>0</v>
          </cell>
        </row>
        <row r="350">
          <cell r="E350">
            <v>0</v>
          </cell>
        </row>
        <row r="351">
          <cell r="E351">
            <v>-40.630000000000003</v>
          </cell>
        </row>
        <row r="352">
          <cell r="E352">
            <v>0</v>
          </cell>
        </row>
        <row r="353">
          <cell r="E353">
            <v>0</v>
          </cell>
        </row>
        <row r="354">
          <cell r="E354">
            <v>0</v>
          </cell>
        </row>
        <row r="355">
          <cell r="E355">
            <v>0</v>
          </cell>
        </row>
        <row r="356">
          <cell r="E356">
            <v>0</v>
          </cell>
        </row>
        <row r="357">
          <cell r="E357">
            <v>0</v>
          </cell>
        </row>
        <row r="358">
          <cell r="E358">
            <v>0</v>
          </cell>
        </row>
        <row r="359">
          <cell r="E359">
            <v>0</v>
          </cell>
        </row>
        <row r="360">
          <cell r="E360">
            <v>-864290.67</v>
          </cell>
        </row>
        <row r="361">
          <cell r="E361">
            <v>0</v>
          </cell>
        </row>
        <row r="362">
          <cell r="E362">
            <v>0</v>
          </cell>
        </row>
        <row r="363">
          <cell r="E363">
            <v>-4288.3500000000004</v>
          </cell>
        </row>
        <row r="364">
          <cell r="E364">
            <v>0</v>
          </cell>
        </row>
        <row r="365">
          <cell r="E365">
            <v>-21698.240000000002</v>
          </cell>
        </row>
        <row r="366">
          <cell r="E366">
            <v>-553.49</v>
          </cell>
        </row>
        <row r="367">
          <cell r="E367">
            <v>0</v>
          </cell>
        </row>
        <row r="368">
          <cell r="E368">
            <v>0</v>
          </cell>
        </row>
        <row r="369">
          <cell r="E369">
            <v>0</v>
          </cell>
        </row>
        <row r="370">
          <cell r="E370">
            <v>0</v>
          </cell>
        </row>
        <row r="371">
          <cell r="E371">
            <v>0</v>
          </cell>
        </row>
        <row r="372">
          <cell r="E372">
            <v>0</v>
          </cell>
        </row>
        <row r="373">
          <cell r="E373">
            <v>-30148.500000000004</v>
          </cell>
        </row>
        <row r="374">
          <cell r="E374">
            <v>-88810.07</v>
          </cell>
        </row>
        <row r="375">
          <cell r="E375">
            <v>-290935.54000000004</v>
          </cell>
        </row>
        <row r="376">
          <cell r="E376">
            <v>-292088.38</v>
          </cell>
        </row>
        <row r="377">
          <cell r="E377">
            <v>-648485.62</v>
          </cell>
        </row>
        <row r="378">
          <cell r="E378">
            <v>-546274.77</v>
          </cell>
        </row>
        <row r="379">
          <cell r="E379">
            <v>-217640.67</v>
          </cell>
        </row>
        <row r="380">
          <cell r="E380">
            <v>-40337.410000000003</v>
          </cell>
        </row>
        <row r="381">
          <cell r="E381">
            <v>-1341541.42</v>
          </cell>
        </row>
        <row r="382">
          <cell r="E382">
            <v>-1985500.37</v>
          </cell>
        </row>
        <row r="383">
          <cell r="E383">
            <v>4421.3500000000004</v>
          </cell>
        </row>
        <row r="384">
          <cell r="E384">
            <v>58807.320000000007</v>
          </cell>
        </row>
        <row r="385">
          <cell r="E385">
            <v>223194.29</v>
          </cell>
        </row>
        <row r="386">
          <cell r="E386">
            <v>249702.8</v>
          </cell>
        </row>
        <row r="387">
          <cell r="E387">
            <v>332454.12</v>
          </cell>
        </row>
        <row r="388">
          <cell r="E388">
            <v>411901.4</v>
          </cell>
        </row>
        <row r="389">
          <cell r="E389">
            <v>217640.75</v>
          </cell>
        </row>
        <row r="390">
          <cell r="E390">
            <v>828215.49</v>
          </cell>
        </row>
        <row r="391">
          <cell r="E391">
            <v>40337.370000000003</v>
          </cell>
        </row>
        <row r="392">
          <cell r="E392">
            <v>7239.24</v>
          </cell>
        </row>
        <row r="393">
          <cell r="E393">
            <v>1655592.77</v>
          </cell>
        </row>
        <row r="394">
          <cell r="E394">
            <v>-618146.78</v>
          </cell>
        </row>
        <row r="395">
          <cell r="E395">
            <v>0</v>
          </cell>
        </row>
        <row r="396">
          <cell r="E396">
            <v>-21</v>
          </cell>
        </row>
        <row r="397">
          <cell r="E397">
            <v>-40045.360000000001</v>
          </cell>
        </row>
        <row r="398">
          <cell r="E398">
            <v>-6102.1</v>
          </cell>
        </row>
        <row r="399">
          <cell r="E399">
            <v>-5030.51</v>
          </cell>
        </row>
        <row r="400">
          <cell r="E400">
            <v>-1824.86</v>
          </cell>
        </row>
        <row r="401">
          <cell r="E401">
            <v>0</v>
          </cell>
        </row>
        <row r="402">
          <cell r="E402">
            <v>0</v>
          </cell>
        </row>
        <row r="403">
          <cell r="E403">
            <v>-2000</v>
          </cell>
        </row>
        <row r="404">
          <cell r="E404">
            <v>0</v>
          </cell>
        </row>
        <row r="405">
          <cell r="E405">
            <v>0</v>
          </cell>
        </row>
        <row r="406">
          <cell r="E406">
            <v>0</v>
          </cell>
        </row>
        <row r="407">
          <cell r="E407">
            <v>-19960.380000000005</v>
          </cell>
        </row>
        <row r="408">
          <cell r="E408">
            <v>-3707.68</v>
          </cell>
        </row>
        <row r="409">
          <cell r="E409">
            <v>0</v>
          </cell>
        </row>
        <row r="410">
          <cell r="E410">
            <v>-3671.2</v>
          </cell>
        </row>
        <row r="411">
          <cell r="E411">
            <v>-181.08000000000004</v>
          </cell>
        </row>
        <row r="412">
          <cell r="E412">
            <v>-3974.04</v>
          </cell>
        </row>
        <row r="413">
          <cell r="E413">
            <v>-71.070000000000007</v>
          </cell>
        </row>
        <row r="414">
          <cell r="E414">
            <v>-11.65</v>
          </cell>
        </row>
        <row r="415">
          <cell r="E415">
            <v>0</v>
          </cell>
        </row>
        <row r="416">
          <cell r="E416">
            <v>0</v>
          </cell>
        </row>
        <row r="417">
          <cell r="E417">
            <v>-357694.01</v>
          </cell>
        </row>
        <row r="418">
          <cell r="E418">
            <v>-139418.66</v>
          </cell>
        </row>
        <row r="419">
          <cell r="E419">
            <v>-14522.89</v>
          </cell>
        </row>
        <row r="420">
          <cell r="E420">
            <v>-13249.61</v>
          </cell>
        </row>
        <row r="421">
          <cell r="E421">
            <v>-2030.66</v>
          </cell>
        </row>
        <row r="422">
          <cell r="E422">
            <v>-44837.01</v>
          </cell>
        </row>
        <row r="423">
          <cell r="E423">
            <v>-745206.62</v>
          </cell>
        </row>
        <row r="424">
          <cell r="E424">
            <v>0</v>
          </cell>
        </row>
        <row r="425">
          <cell r="E425">
            <v>0</v>
          </cell>
        </row>
        <row r="426">
          <cell r="E426">
            <v>-95465.1</v>
          </cell>
        </row>
        <row r="427">
          <cell r="E427">
            <v>-1070</v>
          </cell>
        </row>
        <row r="428">
          <cell r="E428">
            <v>-5300</v>
          </cell>
        </row>
        <row r="429">
          <cell r="E429">
            <v>-1000</v>
          </cell>
        </row>
        <row r="430">
          <cell r="E430">
            <v>-1213.23</v>
          </cell>
        </row>
        <row r="431">
          <cell r="E431">
            <v>0</v>
          </cell>
        </row>
        <row r="432">
          <cell r="E432">
            <v>0</v>
          </cell>
        </row>
        <row r="433">
          <cell r="E433">
            <v>0</v>
          </cell>
        </row>
        <row r="434">
          <cell r="E434">
            <v>0</v>
          </cell>
        </row>
        <row r="435">
          <cell r="E435">
            <v>0</v>
          </cell>
        </row>
        <row r="436">
          <cell r="E436">
            <v>0</v>
          </cell>
        </row>
        <row r="437">
          <cell r="E437">
            <v>0</v>
          </cell>
        </row>
        <row r="438">
          <cell r="E438">
            <v>-1139099.6500000001</v>
          </cell>
        </row>
        <row r="439">
          <cell r="E439">
            <v>-16927.02</v>
          </cell>
        </row>
        <row r="440">
          <cell r="E440">
            <v>-20017.860000000004</v>
          </cell>
        </row>
        <row r="441">
          <cell r="E441">
            <v>-1242.6000000000001</v>
          </cell>
        </row>
        <row r="442">
          <cell r="E442">
            <v>0</v>
          </cell>
        </row>
        <row r="443">
          <cell r="E443">
            <v>-607.91</v>
          </cell>
        </row>
        <row r="444">
          <cell r="E444">
            <v>-298.69000000000005</v>
          </cell>
        </row>
        <row r="445">
          <cell r="E445">
            <v>-145.92000000000002</v>
          </cell>
        </row>
        <row r="446">
          <cell r="E446">
            <v>-162.71</v>
          </cell>
        </row>
        <row r="447">
          <cell r="E447">
            <v>0</v>
          </cell>
        </row>
        <row r="448">
          <cell r="E448">
            <v>-1.21</v>
          </cell>
        </row>
        <row r="449">
          <cell r="E449">
            <v>-0.08</v>
          </cell>
        </row>
        <row r="450">
          <cell r="E450">
            <v>-0.65</v>
          </cell>
        </row>
        <row r="451">
          <cell r="E451">
            <v>-2.02</v>
          </cell>
        </row>
        <row r="452">
          <cell r="E452">
            <v>0</v>
          </cell>
        </row>
        <row r="453">
          <cell r="E453">
            <v>0</v>
          </cell>
        </row>
        <row r="454">
          <cell r="E454">
            <v>0</v>
          </cell>
        </row>
        <row r="455">
          <cell r="E455">
            <v>0</v>
          </cell>
        </row>
        <row r="456">
          <cell r="E456">
            <v>0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-34406.04</v>
          </cell>
        </row>
        <row r="460">
          <cell r="E460">
            <v>-669.79</v>
          </cell>
        </row>
        <row r="461">
          <cell r="E461">
            <v>0</v>
          </cell>
        </row>
        <row r="462">
          <cell r="E462">
            <v>-4463.6400000000003</v>
          </cell>
        </row>
        <row r="463">
          <cell r="E463">
            <v>-6878.95</v>
          </cell>
        </row>
        <row r="464">
          <cell r="E464">
            <v>0</v>
          </cell>
        </row>
        <row r="465">
          <cell r="E465">
            <v>0</v>
          </cell>
        </row>
        <row r="466">
          <cell r="E466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-9462.94</v>
          </cell>
        </row>
        <row r="473">
          <cell r="E473">
            <v>-8066.4</v>
          </cell>
        </row>
        <row r="474">
          <cell r="E474">
            <v>0</v>
          </cell>
        </row>
        <row r="475">
          <cell r="E475">
            <v>-422.16</v>
          </cell>
        </row>
        <row r="476">
          <cell r="E476">
            <v>-362.05</v>
          </cell>
        </row>
        <row r="477">
          <cell r="E477">
            <v>-527.96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1">
          <cell r="E481">
            <v>0</v>
          </cell>
        </row>
        <row r="482">
          <cell r="E482">
            <v>0</v>
          </cell>
        </row>
        <row r="483">
          <cell r="E483">
            <v>0</v>
          </cell>
        </row>
        <row r="484">
          <cell r="E484">
            <v>-449375.25</v>
          </cell>
        </row>
        <row r="485">
          <cell r="E485">
            <v>-499285.05</v>
          </cell>
        </row>
        <row r="486">
          <cell r="E486">
            <v>-191191.20000000004</v>
          </cell>
        </row>
        <row r="487">
          <cell r="E487">
            <v>0</v>
          </cell>
        </row>
        <row r="488">
          <cell r="E488">
            <v>-22110.18</v>
          </cell>
        </row>
        <row r="489">
          <cell r="E489">
            <v>-6955.1</v>
          </cell>
        </row>
        <row r="490">
          <cell r="E490">
            <v>-20065.660000000003</v>
          </cell>
        </row>
        <row r="491">
          <cell r="E491">
            <v>-199240.25000000003</v>
          </cell>
        </row>
        <row r="492">
          <cell r="E492">
            <v>-2387.0700000000002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-15722.150000000001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-2353.33</v>
          </cell>
        </row>
        <row r="516">
          <cell r="E516">
            <v>-10169.25</v>
          </cell>
        </row>
        <row r="517">
          <cell r="E517">
            <v>-70.36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762">
          <cell r="E762">
            <v>1492988.27</v>
          </cell>
        </row>
        <row r="763">
          <cell r="E763">
            <v>907746.53</v>
          </cell>
        </row>
        <row r="764">
          <cell r="E764">
            <v>30602.19</v>
          </cell>
        </row>
        <row r="765">
          <cell r="E765">
            <v>92067.36</v>
          </cell>
        </row>
        <row r="766">
          <cell r="E766">
            <v>154294.94</v>
          </cell>
        </row>
        <row r="767">
          <cell r="E767">
            <v>2593.37</v>
          </cell>
        </row>
        <row r="768">
          <cell r="E768">
            <v>100655.6</v>
          </cell>
        </row>
        <row r="769">
          <cell r="E769">
            <v>24</v>
          </cell>
        </row>
        <row r="770">
          <cell r="E770">
            <v>36.9</v>
          </cell>
        </row>
        <row r="771">
          <cell r="E771">
            <v>39.75</v>
          </cell>
        </row>
        <row r="772">
          <cell r="E772">
            <v>324.55</v>
          </cell>
        </row>
        <row r="773">
          <cell r="E773">
            <v>7452.07</v>
          </cell>
        </row>
        <row r="774">
          <cell r="E774">
            <v>0.05</v>
          </cell>
        </row>
        <row r="775">
          <cell r="E775">
            <v>202.66</v>
          </cell>
        </row>
        <row r="776">
          <cell r="E776">
            <v>3.5</v>
          </cell>
        </row>
        <row r="777">
          <cell r="E777">
            <v>1.4</v>
          </cell>
        </row>
        <row r="778">
          <cell r="E778">
            <v>2088227.4</v>
          </cell>
        </row>
        <row r="779">
          <cell r="E779">
            <v>0</v>
          </cell>
        </row>
        <row r="780">
          <cell r="E780">
            <v>104920.33</v>
          </cell>
        </row>
        <row r="781">
          <cell r="E781">
            <v>90304.52</v>
          </cell>
        </row>
        <row r="782">
          <cell r="E782">
            <v>0</v>
          </cell>
        </row>
        <row r="783">
          <cell r="E783">
            <v>11768.73</v>
          </cell>
        </row>
        <row r="784">
          <cell r="E784">
            <v>0</v>
          </cell>
        </row>
        <row r="785">
          <cell r="E785">
            <v>0</v>
          </cell>
        </row>
        <row r="786">
          <cell r="E786">
            <v>33.590000000000003</v>
          </cell>
        </row>
        <row r="810">
          <cell r="E810">
            <v>7648.56</v>
          </cell>
        </row>
        <row r="811">
          <cell r="E811">
            <v>7178.1200000000008</v>
          </cell>
        </row>
        <row r="812">
          <cell r="E812">
            <v>667.8</v>
          </cell>
        </row>
        <row r="813">
          <cell r="E813">
            <v>15546.88</v>
          </cell>
        </row>
        <row r="814">
          <cell r="E814">
            <v>17937.5</v>
          </cell>
        </row>
        <row r="815">
          <cell r="E815">
            <v>1500</v>
          </cell>
        </row>
        <row r="816">
          <cell r="E816">
            <v>656.25</v>
          </cell>
        </row>
        <row r="817">
          <cell r="E817">
            <v>875</v>
          </cell>
        </row>
        <row r="818">
          <cell r="E818">
            <v>22328.100000000002</v>
          </cell>
        </row>
        <row r="819">
          <cell r="E819">
            <v>0</v>
          </cell>
        </row>
        <row r="820">
          <cell r="E820">
            <v>192478.45</v>
          </cell>
        </row>
        <row r="821">
          <cell r="E821">
            <v>0</v>
          </cell>
        </row>
        <row r="822">
          <cell r="E822">
            <v>0</v>
          </cell>
        </row>
        <row r="823">
          <cell r="E823">
            <v>0</v>
          </cell>
        </row>
        <row r="824">
          <cell r="E824">
            <v>0</v>
          </cell>
        </row>
        <row r="825">
          <cell r="E825">
            <v>583611</v>
          </cell>
        </row>
        <row r="826">
          <cell r="E826">
            <v>0</v>
          </cell>
        </row>
        <row r="827">
          <cell r="E827">
            <v>284.92</v>
          </cell>
        </row>
        <row r="828">
          <cell r="E828">
            <v>1.96</v>
          </cell>
        </row>
        <row r="829">
          <cell r="E829">
            <v>0</v>
          </cell>
        </row>
        <row r="830">
          <cell r="E830">
            <v>52550.94</v>
          </cell>
        </row>
        <row r="831">
          <cell r="E831">
            <v>0</v>
          </cell>
        </row>
        <row r="832">
          <cell r="E832">
            <v>0</v>
          </cell>
        </row>
        <row r="833">
          <cell r="E833">
            <v>0</v>
          </cell>
        </row>
        <row r="834">
          <cell r="E834">
            <v>0</v>
          </cell>
        </row>
        <row r="835">
          <cell r="E835">
            <v>0</v>
          </cell>
        </row>
        <row r="836">
          <cell r="E836">
            <v>0</v>
          </cell>
        </row>
        <row r="837">
          <cell r="E837">
            <v>0</v>
          </cell>
        </row>
        <row r="838">
          <cell r="E838">
            <v>0</v>
          </cell>
        </row>
        <row r="839">
          <cell r="E839">
            <v>0</v>
          </cell>
        </row>
        <row r="840">
          <cell r="E840">
            <v>0</v>
          </cell>
        </row>
        <row r="841">
          <cell r="E841">
            <v>0</v>
          </cell>
        </row>
        <row r="842">
          <cell r="E842">
            <v>0</v>
          </cell>
        </row>
        <row r="843">
          <cell r="E843">
            <v>0</v>
          </cell>
        </row>
        <row r="844">
          <cell r="E844">
            <v>0</v>
          </cell>
        </row>
        <row r="845">
          <cell r="E845">
            <v>0</v>
          </cell>
        </row>
        <row r="846">
          <cell r="E846">
            <v>166.69</v>
          </cell>
        </row>
        <row r="847">
          <cell r="E847">
            <v>4074.3500000000004</v>
          </cell>
        </row>
        <row r="848">
          <cell r="E848">
            <v>61537.05</v>
          </cell>
        </row>
        <row r="849">
          <cell r="E849">
            <v>20649.739999999998</v>
          </cell>
        </row>
        <row r="850">
          <cell r="E850">
            <v>1335.83</v>
          </cell>
        </row>
        <row r="851">
          <cell r="E851">
            <v>136995.78</v>
          </cell>
        </row>
        <row r="852">
          <cell r="E852">
            <v>0</v>
          </cell>
        </row>
        <row r="853">
          <cell r="E853">
            <v>2804.39</v>
          </cell>
        </row>
        <row r="854">
          <cell r="E854">
            <v>0</v>
          </cell>
        </row>
        <row r="855">
          <cell r="E855">
            <v>0</v>
          </cell>
        </row>
        <row r="856">
          <cell r="E856">
            <v>231.99</v>
          </cell>
        </row>
        <row r="857">
          <cell r="E857">
            <v>0</v>
          </cell>
        </row>
        <row r="858">
          <cell r="E858">
            <v>0</v>
          </cell>
        </row>
        <row r="859">
          <cell r="E859">
            <v>0</v>
          </cell>
        </row>
        <row r="860">
          <cell r="E860">
            <v>0</v>
          </cell>
        </row>
        <row r="861">
          <cell r="E861">
            <v>0</v>
          </cell>
        </row>
        <row r="862">
          <cell r="E862">
            <v>0</v>
          </cell>
        </row>
        <row r="863">
          <cell r="E863">
            <v>0</v>
          </cell>
        </row>
        <row r="864">
          <cell r="E864">
            <v>0</v>
          </cell>
        </row>
        <row r="865">
          <cell r="E865">
            <v>0</v>
          </cell>
        </row>
        <row r="866">
          <cell r="E866">
            <v>0</v>
          </cell>
        </row>
        <row r="867">
          <cell r="E867">
            <v>0</v>
          </cell>
        </row>
        <row r="868">
          <cell r="E868">
            <v>0</v>
          </cell>
        </row>
        <row r="869">
          <cell r="E869">
            <v>0</v>
          </cell>
        </row>
        <row r="870">
          <cell r="E870">
            <v>0</v>
          </cell>
        </row>
        <row r="871">
          <cell r="E871">
            <v>0</v>
          </cell>
        </row>
        <row r="872">
          <cell r="E872">
            <v>48220375.289999999</v>
          </cell>
        </row>
        <row r="873">
          <cell r="E873">
            <v>7726024.0099999998</v>
          </cell>
        </row>
        <row r="874">
          <cell r="E874">
            <v>3672998.33</v>
          </cell>
        </row>
        <row r="875">
          <cell r="E875">
            <v>0</v>
          </cell>
        </row>
        <row r="876">
          <cell r="E876">
            <v>0</v>
          </cell>
        </row>
        <row r="877">
          <cell r="E877">
            <v>0</v>
          </cell>
        </row>
        <row r="878">
          <cell r="E878">
            <v>17168192.780000001</v>
          </cell>
        </row>
        <row r="879">
          <cell r="E879">
            <v>63943.950000000012</v>
          </cell>
        </row>
        <row r="880">
          <cell r="E880">
            <v>0</v>
          </cell>
        </row>
        <row r="881">
          <cell r="E881">
            <v>123561.26999999999</v>
          </cell>
        </row>
        <row r="882">
          <cell r="E882">
            <v>4872.8899999999994</v>
          </cell>
        </row>
        <row r="883">
          <cell r="E883">
            <v>240.75</v>
          </cell>
        </row>
        <row r="884">
          <cell r="E884">
            <v>144021.67000000001</v>
          </cell>
        </row>
        <row r="885">
          <cell r="E885">
            <v>12742.59</v>
          </cell>
        </row>
        <row r="886">
          <cell r="E886">
            <v>0</v>
          </cell>
        </row>
        <row r="887">
          <cell r="E887">
            <v>791</v>
          </cell>
        </row>
        <row r="888">
          <cell r="E888">
            <v>0</v>
          </cell>
        </row>
        <row r="889">
          <cell r="E889">
            <v>0</v>
          </cell>
        </row>
        <row r="890">
          <cell r="E890">
            <v>825.56</v>
          </cell>
        </row>
        <row r="891">
          <cell r="E891">
            <v>0</v>
          </cell>
        </row>
        <row r="892">
          <cell r="E892">
            <v>30225.11</v>
          </cell>
        </row>
        <row r="893">
          <cell r="E893">
            <v>37583.370000000003</v>
          </cell>
        </row>
        <row r="894">
          <cell r="E894">
            <v>0</v>
          </cell>
        </row>
        <row r="895">
          <cell r="E895">
            <v>0</v>
          </cell>
        </row>
        <row r="896">
          <cell r="E896">
            <v>11892.91</v>
          </cell>
        </row>
        <row r="897">
          <cell r="E897">
            <v>16675.23</v>
          </cell>
        </row>
        <row r="898">
          <cell r="E898">
            <v>8460</v>
          </cell>
        </row>
        <row r="899">
          <cell r="E899">
            <v>24.220000000000002</v>
          </cell>
        </row>
        <row r="900">
          <cell r="E900">
            <v>242038.59</v>
          </cell>
        </row>
        <row r="901">
          <cell r="E901">
            <v>54408.08</v>
          </cell>
        </row>
        <row r="902">
          <cell r="E902">
            <v>1647.9399999999998</v>
          </cell>
        </row>
        <row r="903">
          <cell r="E903">
            <v>0</v>
          </cell>
        </row>
        <row r="904">
          <cell r="E904">
            <v>280000</v>
          </cell>
        </row>
        <row r="905">
          <cell r="E905">
            <v>579.34</v>
          </cell>
        </row>
        <row r="906">
          <cell r="E906">
            <v>478993.62</v>
          </cell>
        </row>
        <row r="907">
          <cell r="E907">
            <v>9438090.3899999987</v>
          </cell>
        </row>
        <row r="908">
          <cell r="E908">
            <v>0</v>
          </cell>
        </row>
        <row r="909">
          <cell r="E909">
            <v>0</v>
          </cell>
        </row>
        <row r="910">
          <cell r="E910">
            <v>67597.22</v>
          </cell>
        </row>
        <row r="911">
          <cell r="E911">
            <v>12400</v>
          </cell>
        </row>
        <row r="912">
          <cell r="E912">
            <v>943.17</v>
          </cell>
        </row>
        <row r="913">
          <cell r="E913">
            <v>24.88</v>
          </cell>
        </row>
        <row r="914">
          <cell r="E914">
            <v>363.42</v>
          </cell>
        </row>
        <row r="915">
          <cell r="E915">
            <v>0</v>
          </cell>
        </row>
        <row r="916">
          <cell r="E916">
            <v>0</v>
          </cell>
        </row>
        <row r="917">
          <cell r="E917">
            <v>0</v>
          </cell>
        </row>
        <row r="918">
          <cell r="E918">
            <v>3159.22</v>
          </cell>
        </row>
        <row r="919">
          <cell r="E919">
            <v>108.41</v>
          </cell>
        </row>
        <row r="920">
          <cell r="E920">
            <v>100153.62</v>
          </cell>
        </row>
        <row r="921">
          <cell r="E921">
            <v>0</v>
          </cell>
        </row>
        <row r="922">
          <cell r="E922">
            <v>21984.799999999999</v>
          </cell>
        </row>
        <row r="923">
          <cell r="E923">
            <v>122226.85</v>
          </cell>
        </row>
        <row r="924">
          <cell r="E924">
            <v>57756.62</v>
          </cell>
        </row>
        <row r="925">
          <cell r="E925">
            <v>0</v>
          </cell>
        </row>
        <row r="926">
          <cell r="E926">
            <v>0</v>
          </cell>
        </row>
        <row r="927">
          <cell r="E927">
            <v>416.35999999999996</v>
          </cell>
        </row>
        <row r="928">
          <cell r="E928">
            <v>0</v>
          </cell>
        </row>
        <row r="929">
          <cell r="E929">
            <v>0</v>
          </cell>
        </row>
        <row r="930">
          <cell r="E930">
            <v>0</v>
          </cell>
        </row>
        <row r="931">
          <cell r="E931">
            <v>0</v>
          </cell>
        </row>
        <row r="932">
          <cell r="E932">
            <v>0</v>
          </cell>
        </row>
        <row r="933">
          <cell r="E933">
            <v>0</v>
          </cell>
        </row>
        <row r="934">
          <cell r="E934">
            <v>169366.25</v>
          </cell>
        </row>
        <row r="935">
          <cell r="E935">
            <v>47492.639999999992</v>
          </cell>
        </row>
        <row r="936">
          <cell r="E936">
            <v>10350.550000000001</v>
          </cell>
        </row>
        <row r="937">
          <cell r="E937">
            <v>0</v>
          </cell>
        </row>
        <row r="938">
          <cell r="E938">
            <v>0</v>
          </cell>
        </row>
        <row r="939">
          <cell r="E939">
            <v>0</v>
          </cell>
        </row>
        <row r="940">
          <cell r="E940">
            <v>70.17</v>
          </cell>
        </row>
        <row r="941">
          <cell r="E941">
            <v>14132.140000000001</v>
          </cell>
        </row>
        <row r="942">
          <cell r="E942">
            <v>167.94</v>
          </cell>
        </row>
        <row r="943">
          <cell r="E943">
            <v>0</v>
          </cell>
        </row>
        <row r="944">
          <cell r="E944">
            <v>0</v>
          </cell>
        </row>
        <row r="945">
          <cell r="E945">
            <v>0</v>
          </cell>
        </row>
        <row r="946">
          <cell r="E946">
            <v>1173.1099999999999</v>
          </cell>
        </row>
        <row r="947">
          <cell r="E947">
            <v>4380</v>
          </cell>
        </row>
        <row r="948">
          <cell r="E948">
            <v>590</v>
          </cell>
        </row>
        <row r="949">
          <cell r="E949">
            <v>64849.860000000008</v>
          </cell>
        </row>
        <row r="950">
          <cell r="E950">
            <v>538863.45000000007</v>
          </cell>
        </row>
        <row r="951">
          <cell r="E951">
            <v>64957.32</v>
          </cell>
        </row>
        <row r="952">
          <cell r="E952">
            <v>4495.2700000000004</v>
          </cell>
        </row>
        <row r="953">
          <cell r="E953">
            <v>3668.5</v>
          </cell>
        </row>
        <row r="954">
          <cell r="E954">
            <v>4211.3700000000008</v>
          </cell>
        </row>
        <row r="955">
          <cell r="E955">
            <v>0</v>
          </cell>
        </row>
        <row r="956">
          <cell r="E956">
            <v>1574267.35</v>
          </cell>
        </row>
        <row r="957">
          <cell r="E957">
            <v>0</v>
          </cell>
        </row>
        <row r="958">
          <cell r="E958">
            <v>0</v>
          </cell>
        </row>
        <row r="959">
          <cell r="E959">
            <v>12532.16</v>
          </cell>
        </row>
        <row r="960">
          <cell r="E960">
            <v>0</v>
          </cell>
        </row>
        <row r="961">
          <cell r="E961">
            <v>0</v>
          </cell>
        </row>
        <row r="962">
          <cell r="E962">
            <v>0</v>
          </cell>
        </row>
        <row r="963">
          <cell r="E963">
            <v>0</v>
          </cell>
        </row>
        <row r="964">
          <cell r="E964">
            <v>0</v>
          </cell>
        </row>
        <row r="965">
          <cell r="E965">
            <v>0</v>
          </cell>
        </row>
        <row r="966">
          <cell r="E966">
            <v>0</v>
          </cell>
        </row>
        <row r="967">
          <cell r="E967">
            <v>0</v>
          </cell>
        </row>
        <row r="968">
          <cell r="E968">
            <v>0</v>
          </cell>
        </row>
        <row r="969">
          <cell r="E969">
            <v>0</v>
          </cell>
        </row>
        <row r="970">
          <cell r="E970">
            <v>0</v>
          </cell>
        </row>
        <row r="971">
          <cell r="E971">
            <v>0</v>
          </cell>
        </row>
        <row r="972">
          <cell r="E972">
            <v>0</v>
          </cell>
        </row>
        <row r="973">
          <cell r="E973">
            <v>200</v>
          </cell>
        </row>
        <row r="974">
          <cell r="E974">
            <v>89027.92</v>
          </cell>
        </row>
        <row r="975">
          <cell r="E975">
            <v>72410</v>
          </cell>
        </row>
        <row r="976">
          <cell r="E976">
            <v>110553.90000000001</v>
          </cell>
        </row>
        <row r="977">
          <cell r="E977">
            <v>14.07</v>
          </cell>
        </row>
        <row r="978">
          <cell r="E978">
            <v>72.41</v>
          </cell>
        </row>
        <row r="979">
          <cell r="E979">
            <v>0</v>
          </cell>
        </row>
        <row r="980">
          <cell r="E980">
            <v>0</v>
          </cell>
        </row>
        <row r="981">
          <cell r="E981">
            <v>0</v>
          </cell>
        </row>
        <row r="982">
          <cell r="E982">
            <v>0</v>
          </cell>
        </row>
        <row r="983">
          <cell r="E983">
            <v>0</v>
          </cell>
        </row>
        <row r="984">
          <cell r="E984">
            <v>0</v>
          </cell>
        </row>
        <row r="985">
          <cell r="E985">
            <v>0</v>
          </cell>
        </row>
        <row r="986">
          <cell r="E986">
            <v>0</v>
          </cell>
        </row>
        <row r="987">
          <cell r="E987">
            <v>0</v>
          </cell>
        </row>
        <row r="988">
          <cell r="E988">
            <v>0</v>
          </cell>
        </row>
        <row r="989">
          <cell r="E989">
            <v>0</v>
          </cell>
        </row>
        <row r="990">
          <cell r="E990">
            <v>0</v>
          </cell>
        </row>
        <row r="991">
          <cell r="E991">
            <v>0</v>
          </cell>
        </row>
        <row r="992">
          <cell r="E992">
            <v>0</v>
          </cell>
        </row>
        <row r="993">
          <cell r="E993">
            <v>0</v>
          </cell>
        </row>
        <row r="994">
          <cell r="E994">
            <v>0</v>
          </cell>
        </row>
        <row r="995">
          <cell r="E995">
            <v>0</v>
          </cell>
        </row>
        <row r="996">
          <cell r="E996">
            <v>0</v>
          </cell>
        </row>
        <row r="997">
          <cell r="E997">
            <v>0</v>
          </cell>
        </row>
        <row r="998">
          <cell r="E998">
            <v>0</v>
          </cell>
        </row>
        <row r="999">
          <cell r="E999">
            <v>0</v>
          </cell>
        </row>
        <row r="1000">
          <cell r="E1000">
            <v>0</v>
          </cell>
        </row>
        <row r="1001">
          <cell r="E1001">
            <v>0</v>
          </cell>
        </row>
        <row r="1002">
          <cell r="E1002">
            <v>2523.9699999999998</v>
          </cell>
        </row>
        <row r="1003">
          <cell r="E1003">
            <v>1194.2</v>
          </cell>
        </row>
        <row r="1004">
          <cell r="E1004">
            <v>0</v>
          </cell>
        </row>
        <row r="1005">
          <cell r="E1005">
            <v>322.41000000000003</v>
          </cell>
        </row>
        <row r="1006">
          <cell r="E1006">
            <v>0</v>
          </cell>
        </row>
        <row r="1007">
          <cell r="E1007">
            <v>0</v>
          </cell>
        </row>
        <row r="1008">
          <cell r="E1008">
            <v>0</v>
          </cell>
        </row>
        <row r="1009">
          <cell r="E1009">
            <v>0</v>
          </cell>
        </row>
        <row r="1010">
          <cell r="E1010">
            <v>0</v>
          </cell>
        </row>
        <row r="1011">
          <cell r="E1011">
            <v>0</v>
          </cell>
        </row>
        <row r="1012">
          <cell r="E1012">
            <v>0</v>
          </cell>
        </row>
        <row r="1013">
          <cell r="E1013">
            <v>0</v>
          </cell>
        </row>
        <row r="1014">
          <cell r="E1014">
            <v>0</v>
          </cell>
        </row>
        <row r="1015">
          <cell r="E1015">
            <v>0</v>
          </cell>
        </row>
        <row r="1016">
          <cell r="E1016">
            <v>0</v>
          </cell>
        </row>
        <row r="1017">
          <cell r="E1017">
            <v>0</v>
          </cell>
        </row>
        <row r="1018">
          <cell r="E1018">
            <v>20000000</v>
          </cell>
        </row>
        <row r="1019">
          <cell r="E1019">
            <v>1878595</v>
          </cell>
        </row>
        <row r="1020">
          <cell r="E1020">
            <v>8144981</v>
          </cell>
        </row>
        <row r="1023">
          <cell r="E1023">
            <v>240116.5</v>
          </cell>
        </row>
        <row r="1024">
          <cell r="E1024">
            <v>825.5200000000001</v>
          </cell>
        </row>
        <row r="1025">
          <cell r="E1025">
            <v>103719.42</v>
          </cell>
        </row>
        <row r="1026">
          <cell r="E1026">
            <v>1394.84</v>
          </cell>
        </row>
        <row r="1027">
          <cell r="E1027">
            <v>0</v>
          </cell>
        </row>
        <row r="1028">
          <cell r="E1028">
            <v>2999497.14</v>
          </cell>
        </row>
        <row r="1029">
          <cell r="E1029">
            <v>25616.16</v>
          </cell>
        </row>
        <row r="1030">
          <cell r="E1030">
            <v>0</v>
          </cell>
        </row>
        <row r="1031">
          <cell r="E1031">
            <v>6745.31</v>
          </cell>
        </row>
        <row r="1032">
          <cell r="E1032">
            <v>389.73</v>
          </cell>
        </row>
        <row r="1033">
          <cell r="E1033">
            <v>5246.65</v>
          </cell>
        </row>
        <row r="1034">
          <cell r="E1034">
            <v>1.64</v>
          </cell>
        </row>
        <row r="1035">
          <cell r="E1035">
            <v>28.41</v>
          </cell>
        </row>
        <row r="1036">
          <cell r="E1036">
            <v>0</v>
          </cell>
        </row>
        <row r="1037">
          <cell r="E1037">
            <v>1383170.88</v>
          </cell>
        </row>
        <row r="1038">
          <cell r="E1038">
            <v>0</v>
          </cell>
        </row>
        <row r="1039">
          <cell r="E1039">
            <v>1965.2300000000002</v>
          </cell>
        </row>
        <row r="1040">
          <cell r="E1040">
            <v>2524068.09</v>
          </cell>
        </row>
        <row r="1041">
          <cell r="E1041">
            <v>50692.43</v>
          </cell>
        </row>
        <row r="1042">
          <cell r="E1042">
            <v>41253.01</v>
          </cell>
        </row>
        <row r="1043">
          <cell r="E1043">
            <v>545564.15</v>
          </cell>
        </row>
        <row r="1044">
          <cell r="E1044">
            <v>524711.84</v>
          </cell>
        </row>
        <row r="1045">
          <cell r="E1045">
            <v>102909.34</v>
          </cell>
        </row>
        <row r="1046">
          <cell r="E1046">
            <v>3057.27</v>
          </cell>
        </row>
        <row r="1047">
          <cell r="E1047">
            <v>72652.88</v>
          </cell>
        </row>
        <row r="1048">
          <cell r="E1048">
            <v>4915.58</v>
          </cell>
        </row>
        <row r="1049">
          <cell r="E1049">
            <v>48587.95</v>
          </cell>
        </row>
        <row r="1050">
          <cell r="E1050">
            <v>29.73</v>
          </cell>
        </row>
        <row r="1051">
          <cell r="E1051">
            <v>5821.58</v>
          </cell>
        </row>
        <row r="1052">
          <cell r="E1052">
            <v>0</v>
          </cell>
        </row>
        <row r="1053">
          <cell r="E1053">
            <v>289.65000000000003</v>
          </cell>
        </row>
        <row r="1054">
          <cell r="E1054">
            <v>0</v>
          </cell>
        </row>
        <row r="1055">
          <cell r="E1055">
            <v>0</v>
          </cell>
        </row>
        <row r="1056">
          <cell r="E1056">
            <v>1260497.18</v>
          </cell>
        </row>
        <row r="1057">
          <cell r="E1057">
            <v>24106.17</v>
          </cell>
        </row>
        <row r="1058">
          <cell r="E1058">
            <v>3408.59</v>
          </cell>
        </row>
        <row r="1059">
          <cell r="E1059">
            <v>123.08</v>
          </cell>
        </row>
        <row r="1060">
          <cell r="E1060">
            <v>10.11</v>
          </cell>
        </row>
        <row r="1061">
          <cell r="E1061">
            <v>0</v>
          </cell>
        </row>
        <row r="1062">
          <cell r="E1062">
            <v>67793.11</v>
          </cell>
        </row>
        <row r="1063">
          <cell r="E1063">
            <v>0</v>
          </cell>
        </row>
        <row r="1064">
          <cell r="E1064">
            <v>0</v>
          </cell>
        </row>
        <row r="1065">
          <cell r="E1065">
            <v>5.95</v>
          </cell>
        </row>
        <row r="1066">
          <cell r="E1066">
            <v>320.94</v>
          </cell>
        </row>
        <row r="1067">
          <cell r="E1067">
            <v>365418.78</v>
          </cell>
        </row>
        <row r="1068">
          <cell r="E1068">
            <v>713195.49000000022</v>
          </cell>
        </row>
        <row r="1069">
          <cell r="E1069">
            <v>3849997.6399999997</v>
          </cell>
        </row>
        <row r="1070">
          <cell r="E1070">
            <v>0</v>
          </cell>
        </row>
        <row r="1071">
          <cell r="E1071">
            <v>28083.75</v>
          </cell>
        </row>
        <row r="1072">
          <cell r="E1072">
            <v>0</v>
          </cell>
        </row>
        <row r="1073">
          <cell r="E1073">
            <v>0</v>
          </cell>
        </row>
        <row r="1074">
          <cell r="E1074">
            <v>675.44</v>
          </cell>
        </row>
        <row r="1075">
          <cell r="E1075">
            <v>1099.4599999999998</v>
          </cell>
        </row>
        <row r="1076">
          <cell r="E1076">
            <v>6185.3700000000008</v>
          </cell>
        </row>
        <row r="1077">
          <cell r="E1077">
            <v>145272.10000000003</v>
          </cell>
        </row>
        <row r="1078">
          <cell r="E1078">
            <v>479860.99000000005</v>
          </cell>
        </row>
        <row r="1079">
          <cell r="E1079">
            <v>18.03</v>
          </cell>
        </row>
        <row r="1080">
          <cell r="E1080">
            <v>1542857.97</v>
          </cell>
        </row>
        <row r="1081">
          <cell r="E1081">
            <v>665033.24999999988</v>
          </cell>
        </row>
        <row r="1082">
          <cell r="E1082">
            <v>3303284.4000000004</v>
          </cell>
        </row>
        <row r="1083">
          <cell r="E1083">
            <v>2305.0100000000002</v>
          </cell>
        </row>
        <row r="1084">
          <cell r="E1084">
            <v>1850.9900000000002</v>
          </cell>
        </row>
        <row r="1085">
          <cell r="E1085">
            <v>968.66</v>
          </cell>
        </row>
        <row r="1086">
          <cell r="E1086">
            <v>17922.16</v>
          </cell>
        </row>
        <row r="1087">
          <cell r="E1087">
            <v>0</v>
          </cell>
        </row>
        <row r="1088">
          <cell r="E1088">
            <v>1795.39</v>
          </cell>
        </row>
        <row r="1089">
          <cell r="E1089">
            <v>198532.68</v>
          </cell>
        </row>
        <row r="1090">
          <cell r="E1090">
            <v>63014.2</v>
          </cell>
        </row>
        <row r="1091">
          <cell r="E1091">
            <v>2798.96</v>
          </cell>
        </row>
        <row r="1092">
          <cell r="E1092">
            <v>8097.11</v>
          </cell>
        </row>
        <row r="1093">
          <cell r="E1093">
            <v>0</v>
          </cell>
        </row>
        <row r="1094">
          <cell r="E1094">
            <v>343051.92</v>
          </cell>
        </row>
        <row r="1095">
          <cell r="E1095">
            <v>21991.480000000003</v>
          </cell>
        </row>
        <row r="1096">
          <cell r="E1096">
            <v>190946.01</v>
          </cell>
        </row>
        <row r="1097">
          <cell r="E1097">
            <v>0</v>
          </cell>
        </row>
        <row r="1098">
          <cell r="E1098">
            <v>1705.45</v>
          </cell>
        </row>
        <row r="1099">
          <cell r="E1099">
            <v>105743.91000000002</v>
          </cell>
        </row>
        <row r="1100">
          <cell r="E1100">
            <v>0</v>
          </cell>
        </row>
        <row r="1101">
          <cell r="E1101">
            <v>0</v>
          </cell>
        </row>
        <row r="1102">
          <cell r="E1102">
            <v>12908.58</v>
          </cell>
        </row>
        <row r="1103">
          <cell r="E1103">
            <v>661982.47</v>
          </cell>
        </row>
        <row r="1104">
          <cell r="E1104">
            <v>665806.23</v>
          </cell>
        </row>
        <row r="1105">
          <cell r="E1105">
            <v>698428.31</v>
          </cell>
        </row>
        <row r="1106">
          <cell r="E1106">
            <v>72453.55</v>
          </cell>
        </row>
        <row r="1107">
          <cell r="E1107">
            <v>395252.47999999998</v>
          </cell>
        </row>
        <row r="1108">
          <cell r="E1108">
            <v>585.23</v>
          </cell>
        </row>
        <row r="1109">
          <cell r="E1109">
            <v>735700.38000000012</v>
          </cell>
        </row>
        <row r="1110">
          <cell r="E1110">
            <v>21145.969999999998</v>
          </cell>
        </row>
        <row r="1111">
          <cell r="E1111">
            <v>179091.95</v>
          </cell>
        </row>
        <row r="1112">
          <cell r="E1112">
            <v>0</v>
          </cell>
        </row>
        <row r="1113">
          <cell r="E1113">
            <v>50665.5</v>
          </cell>
        </row>
        <row r="1114">
          <cell r="E1114">
            <v>6134.13</v>
          </cell>
        </row>
        <row r="1115">
          <cell r="E1115">
            <v>1109.46</v>
          </cell>
        </row>
        <row r="1116">
          <cell r="E1116">
            <v>10914.79</v>
          </cell>
        </row>
        <row r="1117">
          <cell r="E1117">
            <v>20903.510000000002</v>
          </cell>
        </row>
        <row r="1118">
          <cell r="E1118">
            <v>505769.78</v>
          </cell>
        </row>
        <row r="1119">
          <cell r="E1119">
            <v>44890.8</v>
          </cell>
        </row>
        <row r="1120">
          <cell r="E1120">
            <v>2198358.14</v>
          </cell>
        </row>
        <row r="1121">
          <cell r="E1121">
            <v>3693427.24</v>
          </cell>
        </row>
        <row r="1122">
          <cell r="E1122">
            <v>33508.1</v>
          </cell>
        </row>
        <row r="1123">
          <cell r="E1123">
            <v>18809704.27</v>
          </cell>
        </row>
        <row r="1124">
          <cell r="E1124">
            <v>97652.18</v>
          </cell>
        </row>
        <row r="1125">
          <cell r="E1125">
            <v>178967.55</v>
          </cell>
        </row>
        <row r="1126">
          <cell r="E1126">
            <v>20095.510000000002</v>
          </cell>
        </row>
        <row r="1127">
          <cell r="E1127">
            <v>1728.34</v>
          </cell>
        </row>
        <row r="1128">
          <cell r="E1128">
            <v>6678.53</v>
          </cell>
        </row>
        <row r="1129">
          <cell r="E1129">
            <v>3606766.16</v>
          </cell>
        </row>
        <row r="1130">
          <cell r="E1130">
            <v>864290.67</v>
          </cell>
        </row>
        <row r="1131">
          <cell r="E1131">
            <v>3335027.69</v>
          </cell>
        </row>
        <row r="1132">
          <cell r="E1132">
            <v>31700.41</v>
          </cell>
        </row>
        <row r="1143">
          <cell r="E1143">
            <v>12501.64</v>
          </cell>
        </row>
        <row r="1144">
          <cell r="E1144">
            <v>0</v>
          </cell>
        </row>
        <row r="1145">
          <cell r="E1145">
            <v>0</v>
          </cell>
        </row>
        <row r="1146">
          <cell r="E1146">
            <v>503.23</v>
          </cell>
        </row>
        <row r="1148">
          <cell r="E1148">
            <v>-42967.48</v>
          </cell>
        </row>
        <row r="1149">
          <cell r="E1149">
            <v>-51.62</v>
          </cell>
        </row>
        <row r="1150">
          <cell r="E1150">
            <v>-52048.240000000005</v>
          </cell>
        </row>
        <row r="1151">
          <cell r="E1151">
            <v>-346579.32999999996</v>
          </cell>
        </row>
        <row r="1152">
          <cell r="E1152">
            <v>-82437.830000000016</v>
          </cell>
        </row>
        <row r="1153">
          <cell r="E1153">
            <v>-605849.20000000007</v>
          </cell>
        </row>
        <row r="1154">
          <cell r="E1154">
            <v>0</v>
          </cell>
        </row>
        <row r="1155">
          <cell r="E1155">
            <v>-471673.74</v>
          </cell>
        </row>
        <row r="1156">
          <cell r="E1156">
            <v>-1244617.5499999998</v>
          </cell>
        </row>
        <row r="1157">
          <cell r="E1157">
            <v>-164509.56</v>
          </cell>
        </row>
        <row r="1158">
          <cell r="E1158">
            <v>-31.74</v>
          </cell>
        </row>
        <row r="1159">
          <cell r="E1159">
            <v>-5916673.0999999996</v>
          </cell>
        </row>
        <row r="1160">
          <cell r="E1160">
            <v>-248513.95</v>
          </cell>
        </row>
        <row r="1161">
          <cell r="E1161">
            <v>-964567.55</v>
          </cell>
        </row>
        <row r="1162">
          <cell r="E1162">
            <v>-53998.990000000005</v>
          </cell>
        </row>
        <row r="1163">
          <cell r="E1163">
            <v>-30357.07</v>
          </cell>
        </row>
        <row r="1164">
          <cell r="E1164">
            <v>-14870.81</v>
          </cell>
        </row>
        <row r="1165">
          <cell r="E1165">
            <v>0</v>
          </cell>
        </row>
        <row r="1166">
          <cell r="E1166">
            <v>-751613.68</v>
          </cell>
        </row>
        <row r="1167">
          <cell r="E1167">
            <v>-2029624.6100000003</v>
          </cell>
        </row>
        <row r="1168">
          <cell r="E1168">
            <v>-124451.88000000002</v>
          </cell>
        </row>
        <row r="1169">
          <cell r="E1169">
            <v>-38872.61</v>
          </cell>
        </row>
        <row r="1170">
          <cell r="E1170">
            <v>-11533.73</v>
          </cell>
        </row>
        <row r="1171">
          <cell r="E1171">
            <v>0</v>
          </cell>
        </row>
        <row r="1172">
          <cell r="E1172">
            <v>0</v>
          </cell>
        </row>
        <row r="1173">
          <cell r="E1173">
            <v>-535301.34</v>
          </cell>
        </row>
        <row r="1174">
          <cell r="E1174">
            <v>0</v>
          </cell>
        </row>
        <row r="1175">
          <cell r="E1175">
            <v>-184677.89</v>
          </cell>
        </row>
        <row r="1176">
          <cell r="E1176">
            <v>-109244.21</v>
          </cell>
        </row>
        <row r="1177">
          <cell r="E1177">
            <v>-1655742.9700000002</v>
          </cell>
        </row>
        <row r="1178">
          <cell r="E1178">
            <v>-52884.890000000007</v>
          </cell>
        </row>
        <row r="1179">
          <cell r="E1179">
            <v>-28705.799999999996</v>
          </cell>
        </row>
        <row r="1180">
          <cell r="E1180">
            <v>-4860.01</v>
          </cell>
        </row>
        <row r="1181">
          <cell r="E1181">
            <v>-23216.27</v>
          </cell>
        </row>
        <row r="1182">
          <cell r="E1182">
            <v>-113.45</v>
          </cell>
        </row>
        <row r="1183">
          <cell r="E1183">
            <v>-507887.69000000006</v>
          </cell>
        </row>
        <row r="1184">
          <cell r="E1184">
            <v>-17620.77</v>
          </cell>
        </row>
        <row r="1186">
          <cell r="E1186">
            <v>0</v>
          </cell>
        </row>
        <row r="1187">
          <cell r="E1187">
            <v>0</v>
          </cell>
        </row>
        <row r="1188">
          <cell r="E1188">
            <v>0</v>
          </cell>
        </row>
        <row r="1189">
          <cell r="E1189">
            <v>0</v>
          </cell>
        </row>
        <row r="1190">
          <cell r="E1190">
            <v>-3.52</v>
          </cell>
        </row>
        <row r="1191">
          <cell r="E1191">
            <v>-7447.23</v>
          </cell>
        </row>
        <row r="1192">
          <cell r="E1192">
            <v>-1332.09</v>
          </cell>
        </row>
        <row r="1193">
          <cell r="E1193">
            <v>-5.39</v>
          </cell>
        </row>
        <row r="1194">
          <cell r="E1194">
            <v>-7918293.6699999999</v>
          </cell>
        </row>
        <row r="1195">
          <cell r="E1195">
            <v>-12597949.32</v>
          </cell>
        </row>
        <row r="1196">
          <cell r="E1196">
            <v>-680.77</v>
          </cell>
        </row>
        <row r="1197">
          <cell r="E1197">
            <v>-122373.27</v>
          </cell>
        </row>
        <row r="1198">
          <cell r="E1198">
            <v>-305175.7</v>
          </cell>
        </row>
        <row r="1199">
          <cell r="E1199">
            <v>-4817973.2300000004</v>
          </cell>
        </row>
        <row r="1200">
          <cell r="E1200">
            <v>-51.56</v>
          </cell>
        </row>
        <row r="1201">
          <cell r="E1201">
            <v>-1546.7400000000002</v>
          </cell>
        </row>
        <row r="1212">
          <cell r="E1212">
            <v>0</v>
          </cell>
        </row>
        <row r="1213">
          <cell r="E1213">
            <v>0</v>
          </cell>
        </row>
        <row r="1214">
          <cell r="E1214">
            <v>-1006.61</v>
          </cell>
        </row>
        <row r="1215">
          <cell r="E1215">
            <v>-3757.47</v>
          </cell>
        </row>
        <row r="1216">
          <cell r="E1216">
            <v>-36928.39</v>
          </cell>
        </row>
        <row r="1217">
          <cell r="E1217">
            <v>0</v>
          </cell>
        </row>
        <row r="1218">
          <cell r="E1218">
            <v>-3005.98</v>
          </cell>
        </row>
        <row r="1221">
          <cell r="E1221">
            <v>11094.76</v>
          </cell>
        </row>
        <row r="1222">
          <cell r="E1222">
            <v>0</v>
          </cell>
        </row>
        <row r="1223">
          <cell r="E1223">
            <v>147889.89000000001</v>
          </cell>
        </row>
        <row r="1224">
          <cell r="E1224">
            <v>385.65</v>
          </cell>
        </row>
        <row r="1225">
          <cell r="E1225">
            <v>0</v>
          </cell>
        </row>
        <row r="1226">
          <cell r="E1226">
            <v>134180.72999999998</v>
          </cell>
        </row>
        <row r="1227">
          <cell r="E1227">
            <v>996.33999999999992</v>
          </cell>
        </row>
        <row r="1228">
          <cell r="E1228">
            <v>0</v>
          </cell>
        </row>
        <row r="1229">
          <cell r="E1229">
            <v>0</v>
          </cell>
        </row>
        <row r="1230">
          <cell r="E1230">
            <v>0</v>
          </cell>
        </row>
        <row r="1231">
          <cell r="E1231">
            <v>50958.94</v>
          </cell>
        </row>
        <row r="1232">
          <cell r="E1232">
            <v>237893.81</v>
          </cell>
        </row>
        <row r="1233">
          <cell r="E1233">
            <v>43160.390000000007</v>
          </cell>
        </row>
        <row r="1234">
          <cell r="E1234">
            <v>0</v>
          </cell>
        </row>
        <row r="1235">
          <cell r="E1235">
            <v>0</v>
          </cell>
        </row>
        <row r="1236">
          <cell r="E1236">
            <v>0</v>
          </cell>
        </row>
        <row r="1237">
          <cell r="E1237">
            <v>6997.84</v>
          </cell>
        </row>
        <row r="1238">
          <cell r="E1238">
            <v>114.53</v>
          </cell>
        </row>
        <row r="1239">
          <cell r="E1239">
            <v>2851.3500000000004</v>
          </cell>
        </row>
        <row r="1240">
          <cell r="E1240">
            <v>16575.66</v>
          </cell>
        </row>
        <row r="1241">
          <cell r="E1241">
            <v>1276.02</v>
          </cell>
        </row>
        <row r="1242">
          <cell r="E1242">
            <v>0</v>
          </cell>
        </row>
        <row r="1243">
          <cell r="E1243">
            <v>234.78</v>
          </cell>
        </row>
        <row r="1244">
          <cell r="E1244">
            <v>94.64</v>
          </cell>
        </row>
        <row r="1245">
          <cell r="E1245">
            <v>0</v>
          </cell>
        </row>
        <row r="1246">
          <cell r="E1246">
            <v>7161.08</v>
          </cell>
        </row>
        <row r="1247">
          <cell r="E1247">
            <v>6788.34</v>
          </cell>
        </row>
        <row r="1248">
          <cell r="E1248">
            <v>7231.85</v>
          </cell>
        </row>
        <row r="1249">
          <cell r="E1249">
            <v>627.41999999999996</v>
          </cell>
        </row>
        <row r="1250">
          <cell r="E1250">
            <v>2234.23</v>
          </cell>
        </row>
        <row r="1251">
          <cell r="E1251">
            <v>9059.0300000000007</v>
          </cell>
        </row>
        <row r="1252">
          <cell r="E1252">
            <v>121616.87</v>
          </cell>
        </row>
        <row r="1253">
          <cell r="E1253">
            <v>0</v>
          </cell>
        </row>
        <row r="1254">
          <cell r="E1254">
            <v>2135.59</v>
          </cell>
        </row>
        <row r="1255">
          <cell r="E1255">
            <v>11695.39</v>
          </cell>
        </row>
        <row r="1256">
          <cell r="E1256">
            <v>1353.7400000000002</v>
          </cell>
        </row>
        <row r="1257">
          <cell r="E1257">
            <v>109531.02</v>
          </cell>
        </row>
        <row r="1258">
          <cell r="E1258">
            <v>1125.5</v>
          </cell>
        </row>
        <row r="1259">
          <cell r="E1259">
            <v>4853.99</v>
          </cell>
        </row>
        <row r="1260">
          <cell r="E1260">
            <v>0</v>
          </cell>
        </row>
        <row r="1261">
          <cell r="E1261">
            <v>49881.33</v>
          </cell>
        </row>
        <row r="1262">
          <cell r="E1262">
            <v>100</v>
          </cell>
        </row>
        <row r="1263">
          <cell r="E1263">
            <v>1624.2</v>
          </cell>
        </row>
        <row r="1264">
          <cell r="E1264">
            <v>0</v>
          </cell>
        </row>
        <row r="1265">
          <cell r="E1265">
            <v>494597.03999999992</v>
          </cell>
        </row>
        <row r="1266">
          <cell r="E1266">
            <v>37102.070000000007</v>
          </cell>
        </row>
        <row r="1267">
          <cell r="E1267">
            <v>48.27</v>
          </cell>
        </row>
        <row r="1268">
          <cell r="E1268">
            <v>26909.55</v>
          </cell>
        </row>
        <row r="1269">
          <cell r="E1269">
            <v>2889.11</v>
          </cell>
        </row>
        <row r="1270">
          <cell r="E1270">
            <v>7895.8</v>
          </cell>
        </row>
        <row r="1271">
          <cell r="E1271">
            <v>197.88</v>
          </cell>
        </row>
        <row r="1272">
          <cell r="E1272">
            <v>461.72</v>
          </cell>
        </row>
        <row r="1273">
          <cell r="E1273">
            <v>42945</v>
          </cell>
        </row>
        <row r="1274">
          <cell r="E1274">
            <v>190</v>
          </cell>
        </row>
        <row r="1275">
          <cell r="E1275">
            <v>0</v>
          </cell>
        </row>
        <row r="1276">
          <cell r="E1276">
            <v>405476.48</v>
          </cell>
        </row>
        <row r="1277">
          <cell r="E1277">
            <v>0</v>
          </cell>
        </row>
        <row r="1278">
          <cell r="E1278">
            <v>1167.6300000000001</v>
          </cell>
        </row>
        <row r="1279">
          <cell r="E1279">
            <v>88953.73000000001</v>
          </cell>
        </row>
        <row r="1280">
          <cell r="E1280">
            <v>13730.27</v>
          </cell>
        </row>
        <row r="1281">
          <cell r="E1281">
            <v>11753.2</v>
          </cell>
        </row>
        <row r="1282">
          <cell r="E1282">
            <v>0</v>
          </cell>
        </row>
        <row r="1283">
          <cell r="E1283">
            <v>375</v>
          </cell>
        </row>
        <row r="1284">
          <cell r="E1284">
            <v>119717.65</v>
          </cell>
        </row>
        <row r="1285">
          <cell r="E1285">
            <v>0</v>
          </cell>
        </row>
        <row r="1286">
          <cell r="E1286">
            <v>201247.98</v>
          </cell>
        </row>
        <row r="1287">
          <cell r="E1287">
            <v>349644.63</v>
          </cell>
        </row>
        <row r="1288">
          <cell r="E1288">
            <v>162684.11000000002</v>
          </cell>
        </row>
        <row r="1289">
          <cell r="E1289">
            <v>247846</v>
          </cell>
        </row>
        <row r="1290">
          <cell r="E1290">
            <v>59289.02</v>
          </cell>
        </row>
        <row r="1291">
          <cell r="E1291">
            <v>37477.050000000003</v>
          </cell>
        </row>
        <row r="1292">
          <cell r="E1292">
            <v>6031.2</v>
          </cell>
        </row>
        <row r="1293">
          <cell r="E1293">
            <v>1160</v>
          </cell>
        </row>
        <row r="1294">
          <cell r="E1294">
            <v>646156.89</v>
          </cell>
        </row>
        <row r="1295">
          <cell r="E1295">
            <v>695</v>
          </cell>
        </row>
        <row r="1296">
          <cell r="E1296">
            <v>21700</v>
          </cell>
        </row>
        <row r="1297">
          <cell r="E1297">
            <v>19045</v>
          </cell>
        </row>
        <row r="1298">
          <cell r="E1298">
            <v>240</v>
          </cell>
        </row>
        <row r="1299">
          <cell r="E1299">
            <v>863815.62000000011</v>
          </cell>
        </row>
        <row r="1300">
          <cell r="E1300">
            <v>9728.4599999999991</v>
          </cell>
        </row>
        <row r="1301">
          <cell r="E1301">
            <v>0</v>
          </cell>
        </row>
        <row r="1302">
          <cell r="E1302">
            <v>61902.11</v>
          </cell>
        </row>
        <row r="1303">
          <cell r="E1303">
            <v>100.69</v>
          </cell>
        </row>
        <row r="1304">
          <cell r="E1304">
            <v>62216.41</v>
          </cell>
        </row>
        <row r="1305">
          <cell r="E1305">
            <v>9388.75</v>
          </cell>
        </row>
        <row r="1306">
          <cell r="E1306">
            <v>0</v>
          </cell>
        </row>
        <row r="1307">
          <cell r="E1307">
            <v>43478</v>
          </cell>
        </row>
        <row r="1308">
          <cell r="E1308">
            <v>48790.16</v>
          </cell>
        </row>
        <row r="1309">
          <cell r="E1309">
            <v>2533.84</v>
          </cell>
        </row>
        <row r="1310">
          <cell r="E1310">
            <v>3786</v>
          </cell>
        </row>
        <row r="1311">
          <cell r="E1311">
            <v>0</v>
          </cell>
        </row>
        <row r="1312">
          <cell r="E1312">
            <v>750</v>
          </cell>
        </row>
        <row r="1313">
          <cell r="E1313">
            <v>112498.87</v>
          </cell>
        </row>
        <row r="1314">
          <cell r="E1314">
            <v>296366.23</v>
          </cell>
        </row>
        <row r="1315">
          <cell r="E1315">
            <v>30870.61</v>
          </cell>
        </row>
        <row r="1316">
          <cell r="E1316">
            <v>727.03</v>
          </cell>
        </row>
        <row r="1317">
          <cell r="E1317">
            <v>0</v>
          </cell>
        </row>
        <row r="1318">
          <cell r="E1318">
            <v>0</v>
          </cell>
        </row>
        <row r="1319">
          <cell r="E1319">
            <v>1082.69</v>
          </cell>
        </row>
        <row r="1320">
          <cell r="E1320">
            <v>14.55</v>
          </cell>
        </row>
        <row r="1321">
          <cell r="E1321">
            <v>0</v>
          </cell>
        </row>
        <row r="1322">
          <cell r="E1322">
            <v>0</v>
          </cell>
        </row>
        <row r="1323">
          <cell r="E1323">
            <v>109225.96</v>
          </cell>
        </row>
        <row r="1324">
          <cell r="E1324">
            <v>127664.61</v>
          </cell>
        </row>
        <row r="1325">
          <cell r="E1325">
            <v>0</v>
          </cell>
        </row>
        <row r="1326">
          <cell r="E1326">
            <v>64026.039999999994</v>
          </cell>
        </row>
        <row r="1327">
          <cell r="E1327">
            <v>106.69999999999999</v>
          </cell>
        </row>
        <row r="1328">
          <cell r="E1328">
            <v>226387.20000000001</v>
          </cell>
        </row>
        <row r="1329">
          <cell r="E1329">
            <v>1809.98</v>
          </cell>
        </row>
        <row r="1330">
          <cell r="E1330">
            <v>48.54</v>
          </cell>
        </row>
        <row r="1331">
          <cell r="E1331">
            <v>61738.25</v>
          </cell>
        </row>
        <row r="1332">
          <cell r="E1332">
            <v>5450.85</v>
          </cell>
        </row>
        <row r="1333">
          <cell r="E1333">
            <v>1160</v>
          </cell>
        </row>
        <row r="1334">
          <cell r="E1334">
            <v>87525.16</v>
          </cell>
        </row>
        <row r="1335">
          <cell r="E1335">
            <v>116190.88</v>
          </cell>
        </row>
        <row r="1336">
          <cell r="E1336">
            <v>1016845.42</v>
          </cell>
        </row>
        <row r="1337">
          <cell r="E1337">
            <v>16333.26</v>
          </cell>
        </row>
        <row r="1338">
          <cell r="E1338">
            <v>42384.24</v>
          </cell>
        </row>
        <row r="1339">
          <cell r="E1339">
            <v>232128.15</v>
          </cell>
        </row>
        <row r="1340">
          <cell r="E1340">
            <v>23228.42</v>
          </cell>
        </row>
        <row r="1341">
          <cell r="E1341">
            <v>495505.53</v>
          </cell>
        </row>
        <row r="1342">
          <cell r="E1342">
            <v>293460.8</v>
          </cell>
        </row>
        <row r="1343">
          <cell r="E1343">
            <v>9826.75</v>
          </cell>
        </row>
        <row r="1344">
          <cell r="E1344">
            <v>0</v>
          </cell>
        </row>
        <row r="1345">
          <cell r="E1345">
            <v>0</v>
          </cell>
        </row>
        <row r="1346">
          <cell r="E1346">
            <v>0</v>
          </cell>
        </row>
        <row r="1347">
          <cell r="E1347">
            <v>0</v>
          </cell>
        </row>
        <row r="1348">
          <cell r="E1348">
            <v>1594.17</v>
          </cell>
        </row>
        <row r="1349">
          <cell r="E1349">
            <v>255128.97</v>
          </cell>
        </row>
        <row r="1350">
          <cell r="E1350">
            <v>118514.45</v>
          </cell>
        </row>
        <row r="1351">
          <cell r="E1351">
            <v>114426.51</v>
          </cell>
        </row>
        <row r="1352">
          <cell r="E1352">
            <v>31285.23</v>
          </cell>
        </row>
        <row r="1353">
          <cell r="E1353">
            <v>220194.19</v>
          </cell>
        </row>
        <row r="1354">
          <cell r="E1354">
            <v>269483.95</v>
          </cell>
        </row>
        <row r="1355">
          <cell r="E1355">
            <v>0</v>
          </cell>
        </row>
        <row r="1356">
          <cell r="E1356">
            <v>27.12</v>
          </cell>
        </row>
        <row r="1357">
          <cell r="E1357">
            <v>814.9</v>
          </cell>
        </row>
        <row r="1358">
          <cell r="E1358">
            <v>0</v>
          </cell>
        </row>
        <row r="1359">
          <cell r="E1359">
            <v>6929.88</v>
          </cell>
        </row>
        <row r="1360">
          <cell r="E1360">
            <v>113.08</v>
          </cell>
        </row>
        <row r="1361">
          <cell r="E1361">
            <v>70221.740000000005</v>
          </cell>
        </row>
        <row r="1362">
          <cell r="E1362">
            <v>0</v>
          </cell>
        </row>
        <row r="1363">
          <cell r="E1363">
            <v>4542.5700000000006</v>
          </cell>
        </row>
        <row r="1364">
          <cell r="E1364">
            <v>222</v>
          </cell>
        </row>
        <row r="1365">
          <cell r="E1365">
            <v>0</v>
          </cell>
        </row>
        <row r="1366">
          <cell r="E1366">
            <v>15070.91</v>
          </cell>
        </row>
        <row r="1367">
          <cell r="E1367">
            <v>0</v>
          </cell>
        </row>
        <row r="1368">
          <cell r="E1368">
            <v>0</v>
          </cell>
        </row>
        <row r="1369">
          <cell r="E1369">
            <v>0</v>
          </cell>
        </row>
        <row r="1370">
          <cell r="E1370">
            <v>20851.23</v>
          </cell>
        </row>
        <row r="1371">
          <cell r="E1371">
            <v>17474.190000000002</v>
          </cell>
        </row>
        <row r="1372">
          <cell r="E1372">
            <v>240</v>
          </cell>
        </row>
        <row r="1373">
          <cell r="E1373">
            <v>19.059999999999999</v>
          </cell>
        </row>
        <row r="1374">
          <cell r="E1374">
            <v>6</v>
          </cell>
        </row>
        <row r="1375">
          <cell r="E1375">
            <v>11610</v>
          </cell>
        </row>
        <row r="1376">
          <cell r="E1376">
            <v>2855.9</v>
          </cell>
        </row>
        <row r="1377">
          <cell r="E1377">
            <v>22090.38</v>
          </cell>
        </row>
        <row r="1378">
          <cell r="E1378">
            <v>0</v>
          </cell>
        </row>
        <row r="1379">
          <cell r="E1379">
            <v>1026</v>
          </cell>
        </row>
        <row r="1380">
          <cell r="E1380">
            <v>23965.279999999999</v>
          </cell>
        </row>
        <row r="1381">
          <cell r="E1381">
            <v>13034</v>
          </cell>
        </row>
        <row r="1382">
          <cell r="E1382">
            <v>80</v>
          </cell>
        </row>
        <row r="1383">
          <cell r="E1383">
            <v>159918</v>
          </cell>
        </row>
        <row r="1384">
          <cell r="E1384">
            <v>157353.43</v>
          </cell>
        </row>
        <row r="1385">
          <cell r="E1385">
            <v>266.58</v>
          </cell>
        </row>
        <row r="1386">
          <cell r="E1386">
            <v>0</v>
          </cell>
        </row>
        <row r="1387">
          <cell r="E1387">
            <v>14563.600000000002</v>
          </cell>
        </row>
        <row r="1388">
          <cell r="E1388">
            <v>68242.450000000012</v>
          </cell>
        </row>
        <row r="1389">
          <cell r="E1389">
            <v>2179.7800000000002</v>
          </cell>
        </row>
        <row r="1390">
          <cell r="E1390">
            <v>0</v>
          </cell>
        </row>
        <row r="1391">
          <cell r="E1391">
            <v>0</v>
          </cell>
        </row>
        <row r="1392">
          <cell r="E1392">
            <v>0</v>
          </cell>
        </row>
        <row r="1393">
          <cell r="E1393">
            <v>0</v>
          </cell>
        </row>
        <row r="1394">
          <cell r="E1394">
            <v>6838.66</v>
          </cell>
        </row>
        <row r="1395">
          <cell r="E1395">
            <v>2348.48</v>
          </cell>
        </row>
        <row r="1396">
          <cell r="E1396">
            <v>0</v>
          </cell>
        </row>
        <row r="1397">
          <cell r="E1397">
            <v>32846.400000000001</v>
          </cell>
        </row>
        <row r="1398">
          <cell r="E1398">
            <v>39734.18</v>
          </cell>
        </row>
        <row r="1399">
          <cell r="E1399">
            <v>62692.41</v>
          </cell>
        </row>
        <row r="1400">
          <cell r="E1400">
            <v>38344.33</v>
          </cell>
        </row>
        <row r="1401">
          <cell r="E1401">
            <v>50835.94</v>
          </cell>
        </row>
        <row r="1402">
          <cell r="E1402">
            <v>55358.22</v>
          </cell>
        </row>
        <row r="1403">
          <cell r="E1403">
            <v>3725.73</v>
          </cell>
        </row>
        <row r="1404">
          <cell r="E1404">
            <v>86966.36</v>
          </cell>
        </row>
        <row r="1405">
          <cell r="E1405">
            <v>8176.53</v>
          </cell>
        </row>
        <row r="1406">
          <cell r="E1406">
            <v>2570</v>
          </cell>
        </row>
        <row r="1407">
          <cell r="E1407">
            <v>1593.44</v>
          </cell>
        </row>
        <row r="1408">
          <cell r="E1408">
            <v>1552004.24</v>
          </cell>
        </row>
        <row r="1409">
          <cell r="E1409">
            <v>0</v>
          </cell>
        </row>
        <row r="1410">
          <cell r="E1410">
            <v>949.01</v>
          </cell>
        </row>
        <row r="1411">
          <cell r="E1411">
            <v>0</v>
          </cell>
        </row>
        <row r="1412">
          <cell r="E1412">
            <v>0</v>
          </cell>
        </row>
        <row r="1413">
          <cell r="E1413">
            <v>0</v>
          </cell>
        </row>
        <row r="1414">
          <cell r="E1414">
            <v>1415.45</v>
          </cell>
        </row>
        <row r="1415">
          <cell r="E1415">
            <v>957.91</v>
          </cell>
        </row>
        <row r="1416">
          <cell r="E1416">
            <v>0</v>
          </cell>
        </row>
        <row r="1417">
          <cell r="E1417">
            <v>0</v>
          </cell>
        </row>
        <row r="1418">
          <cell r="E1418">
            <v>630.71</v>
          </cell>
        </row>
        <row r="1419">
          <cell r="E1419">
            <v>228924.39</v>
          </cell>
        </row>
        <row r="1420">
          <cell r="E1420">
            <v>0</v>
          </cell>
        </row>
        <row r="1421">
          <cell r="E1421">
            <v>23140.1</v>
          </cell>
        </row>
        <row r="1422">
          <cell r="E1422">
            <v>11271.33</v>
          </cell>
        </row>
        <row r="1423">
          <cell r="E1423">
            <v>0</v>
          </cell>
        </row>
        <row r="1424">
          <cell r="E1424">
            <v>1634.33</v>
          </cell>
        </row>
        <row r="1425">
          <cell r="E1425">
            <v>105.93</v>
          </cell>
        </row>
        <row r="1426">
          <cell r="E1426">
            <v>0</v>
          </cell>
        </row>
        <row r="1427">
          <cell r="E1427">
            <v>14422.53</v>
          </cell>
        </row>
        <row r="1428">
          <cell r="E1428">
            <v>0</v>
          </cell>
        </row>
        <row r="1429">
          <cell r="E1429">
            <v>0</v>
          </cell>
        </row>
        <row r="1430">
          <cell r="E1430">
            <v>0</v>
          </cell>
        </row>
        <row r="1431">
          <cell r="E1431">
            <v>0</v>
          </cell>
        </row>
        <row r="1432">
          <cell r="E1432">
            <v>0</v>
          </cell>
        </row>
        <row r="1433">
          <cell r="E1433">
            <v>33.64</v>
          </cell>
        </row>
        <row r="1434">
          <cell r="E1434">
            <v>2298.16</v>
          </cell>
        </row>
        <row r="1435">
          <cell r="E1435">
            <v>0</v>
          </cell>
        </row>
        <row r="1436">
          <cell r="E1436">
            <v>0</v>
          </cell>
        </row>
        <row r="1437">
          <cell r="E1437">
            <v>0</v>
          </cell>
        </row>
        <row r="1438">
          <cell r="E1438">
            <v>0</v>
          </cell>
        </row>
        <row r="1439">
          <cell r="E1439">
            <v>137.56</v>
          </cell>
        </row>
        <row r="1440">
          <cell r="E1440">
            <v>0</v>
          </cell>
        </row>
        <row r="1441">
          <cell r="E1441">
            <v>0</v>
          </cell>
        </row>
        <row r="1442">
          <cell r="E1442">
            <v>30242.33</v>
          </cell>
        </row>
        <row r="1443">
          <cell r="E1443">
            <v>5893</v>
          </cell>
        </row>
        <row r="1444">
          <cell r="E1444">
            <v>0</v>
          </cell>
        </row>
        <row r="1445">
          <cell r="E1445">
            <v>42023.68</v>
          </cell>
        </row>
        <row r="1446">
          <cell r="E1446">
            <v>45363.57</v>
          </cell>
        </row>
        <row r="1447">
          <cell r="E1447">
            <v>8764.5</v>
          </cell>
        </row>
        <row r="1448">
          <cell r="E1448">
            <v>0</v>
          </cell>
        </row>
        <row r="1449">
          <cell r="E1449">
            <v>53692.45</v>
          </cell>
        </row>
        <row r="1450">
          <cell r="E1450">
            <v>75256.790000000008</v>
          </cell>
        </row>
        <row r="1451">
          <cell r="E1451">
            <v>6062.5</v>
          </cell>
        </row>
        <row r="1452">
          <cell r="E1452">
            <v>0</v>
          </cell>
        </row>
        <row r="1453">
          <cell r="E1453">
            <v>58483.29</v>
          </cell>
        </row>
        <row r="1454">
          <cell r="E1454">
            <v>32792.1</v>
          </cell>
        </row>
        <row r="1455">
          <cell r="E1455">
            <v>105.83</v>
          </cell>
        </row>
        <row r="1456">
          <cell r="E1456">
            <v>76.260000000000005</v>
          </cell>
        </row>
        <row r="1457">
          <cell r="E1457">
            <v>3350.71</v>
          </cell>
        </row>
        <row r="1458">
          <cell r="E1458">
            <v>0</v>
          </cell>
        </row>
        <row r="1459">
          <cell r="E1459">
            <v>3616.85</v>
          </cell>
        </row>
        <row r="1460">
          <cell r="E1460">
            <v>0</v>
          </cell>
        </row>
        <row r="1461">
          <cell r="E1461">
            <v>116518.02</v>
          </cell>
        </row>
        <row r="1462">
          <cell r="E1462">
            <v>1619.91</v>
          </cell>
        </row>
        <row r="1463">
          <cell r="E1463">
            <v>259405.33</v>
          </cell>
        </row>
        <row r="1464">
          <cell r="E1464">
            <v>1318.17</v>
          </cell>
        </row>
        <row r="1465">
          <cell r="E1465">
            <v>6228.14</v>
          </cell>
        </row>
        <row r="1466">
          <cell r="E1466">
            <v>0</v>
          </cell>
        </row>
        <row r="1467">
          <cell r="E1467">
            <v>0</v>
          </cell>
        </row>
        <row r="1468">
          <cell r="E1468">
            <v>0</v>
          </cell>
        </row>
        <row r="1469">
          <cell r="E1469">
            <v>0</v>
          </cell>
        </row>
        <row r="1470">
          <cell r="E1470">
            <v>14065.85</v>
          </cell>
        </row>
        <row r="1471">
          <cell r="E1471">
            <v>0</v>
          </cell>
        </row>
        <row r="1472">
          <cell r="E1472">
            <v>389.16999999999996</v>
          </cell>
        </row>
        <row r="1473">
          <cell r="E1473">
            <v>0</v>
          </cell>
        </row>
        <row r="1474">
          <cell r="E1474">
            <v>0</v>
          </cell>
        </row>
        <row r="1475">
          <cell r="E1475">
            <v>20</v>
          </cell>
        </row>
        <row r="1476">
          <cell r="E1476">
            <v>1361.83</v>
          </cell>
        </row>
        <row r="1477">
          <cell r="E1477">
            <v>6.02</v>
          </cell>
        </row>
        <row r="1478">
          <cell r="E1478">
            <v>0</v>
          </cell>
        </row>
        <row r="1479">
          <cell r="E1479">
            <v>0</v>
          </cell>
        </row>
        <row r="1480">
          <cell r="E1480">
            <v>0</v>
          </cell>
        </row>
        <row r="1481">
          <cell r="E1481">
            <v>0</v>
          </cell>
        </row>
        <row r="1482">
          <cell r="E1482">
            <v>0</v>
          </cell>
        </row>
        <row r="1484">
          <cell r="E1484">
            <v>-4306734.6500000004</v>
          </cell>
        </row>
        <row r="1485">
          <cell r="E1485">
            <v>0</v>
          </cell>
        </row>
        <row r="1486">
          <cell r="E1486">
            <v>0</v>
          </cell>
        </row>
        <row r="1487">
          <cell r="E1487">
            <v>0</v>
          </cell>
        </row>
        <row r="1488">
          <cell r="E1488">
            <v>0</v>
          </cell>
        </row>
        <row r="1489">
          <cell r="E1489">
            <v>-2980</v>
          </cell>
        </row>
        <row r="1490">
          <cell r="E1490">
            <v>0</v>
          </cell>
        </row>
        <row r="1491">
          <cell r="E1491">
            <v>-1437.2600000000002</v>
          </cell>
        </row>
        <row r="1492">
          <cell r="E1492">
            <v>0</v>
          </cell>
        </row>
        <row r="1493">
          <cell r="E1493">
            <v>0</v>
          </cell>
        </row>
        <row r="1494">
          <cell r="E1494">
            <v>0</v>
          </cell>
        </row>
        <row r="1495">
          <cell r="E1495">
            <v>-980.25</v>
          </cell>
        </row>
        <row r="1496">
          <cell r="E1496">
            <v>-13271.179999999998</v>
          </cell>
        </row>
        <row r="1497">
          <cell r="E1497">
            <v>0</v>
          </cell>
        </row>
        <row r="1498">
          <cell r="E1498">
            <v>-457.65</v>
          </cell>
        </row>
        <row r="1499">
          <cell r="E1499">
            <v>-15786.53</v>
          </cell>
        </row>
        <row r="1500">
          <cell r="E1500">
            <v>-109</v>
          </cell>
        </row>
        <row r="1501">
          <cell r="E1501">
            <v>0</v>
          </cell>
        </row>
        <row r="1502">
          <cell r="E1502">
            <v>-75.75</v>
          </cell>
        </row>
        <row r="1503">
          <cell r="E1503">
            <v>-8.2199999999999989</v>
          </cell>
        </row>
        <row r="1504">
          <cell r="E1504">
            <v>-1105.27</v>
          </cell>
        </row>
        <row r="1505">
          <cell r="E1505">
            <v>0</v>
          </cell>
        </row>
        <row r="1506">
          <cell r="E1506">
            <v>-27195</v>
          </cell>
        </row>
        <row r="1507">
          <cell r="E1507">
            <v>-14360</v>
          </cell>
        </row>
        <row r="1508">
          <cell r="E1508">
            <v>0</v>
          </cell>
        </row>
        <row r="1509">
          <cell r="E1509">
            <v>-461353.63</v>
          </cell>
        </row>
        <row r="1510">
          <cell r="E1510">
            <v>0</v>
          </cell>
        </row>
        <row r="1511">
          <cell r="E1511">
            <v>-2893.33</v>
          </cell>
        </row>
        <row r="1512">
          <cell r="E1512">
            <v>-132400</v>
          </cell>
        </row>
        <row r="1513">
          <cell r="E1513">
            <v>-2095</v>
          </cell>
        </row>
        <row r="1514">
          <cell r="E1514">
            <v>-35492.31</v>
          </cell>
        </row>
        <row r="1515">
          <cell r="E1515">
            <v>-4309.1400000000003</v>
          </cell>
        </row>
        <row r="1516">
          <cell r="E1516">
            <v>0</v>
          </cell>
        </row>
        <row r="1517">
          <cell r="E1517">
            <v>0</v>
          </cell>
        </row>
        <row r="1518">
          <cell r="E1518">
            <v>-21550</v>
          </cell>
        </row>
        <row r="1519">
          <cell r="E1519">
            <v>0</v>
          </cell>
        </row>
        <row r="1520">
          <cell r="E1520">
            <v>-186795.71000000002</v>
          </cell>
        </row>
        <row r="1521">
          <cell r="E1521">
            <v>-296617.90000000002</v>
          </cell>
        </row>
        <row r="1522">
          <cell r="E1522">
            <v>0</v>
          </cell>
        </row>
        <row r="1523">
          <cell r="E1523">
            <v>-2403.8000000000002</v>
          </cell>
        </row>
        <row r="1524">
          <cell r="E1524">
            <v>0</v>
          </cell>
        </row>
        <row r="1525">
          <cell r="E1525">
            <v>-220040.49000000002</v>
          </cell>
        </row>
        <row r="1526">
          <cell r="E1526">
            <v>0</v>
          </cell>
        </row>
        <row r="1527">
          <cell r="E1527">
            <v>-34870</v>
          </cell>
        </row>
        <row r="1528">
          <cell r="E1528">
            <v>-31560</v>
          </cell>
        </row>
        <row r="1529">
          <cell r="E1529">
            <v>-13818.36</v>
          </cell>
        </row>
        <row r="1530">
          <cell r="E1530">
            <v>-4971.2999999999993</v>
          </cell>
        </row>
        <row r="1531">
          <cell r="E1531">
            <v>-1185.82</v>
          </cell>
        </row>
        <row r="1532">
          <cell r="E1532">
            <v>-1599.62</v>
          </cell>
        </row>
        <row r="1533">
          <cell r="E1533">
            <v>-349771.59</v>
          </cell>
        </row>
        <row r="1534">
          <cell r="E1534">
            <v>-107444.32</v>
          </cell>
        </row>
        <row r="1535">
          <cell r="E1535">
            <v>-29246.85</v>
          </cell>
        </row>
        <row r="1536">
          <cell r="E1536">
            <v>-1762.5</v>
          </cell>
        </row>
        <row r="1537">
          <cell r="E1537">
            <v>-372551.91</v>
          </cell>
        </row>
        <row r="1538">
          <cell r="E1538">
            <v>-86476.79</v>
          </cell>
        </row>
        <row r="1539">
          <cell r="E1539">
            <v>-10378.130000000001</v>
          </cell>
        </row>
        <row r="1540">
          <cell r="E1540">
            <v>-431.25</v>
          </cell>
        </row>
        <row r="1541">
          <cell r="E1541">
            <v>-431694.54</v>
          </cell>
        </row>
        <row r="1542">
          <cell r="E1542">
            <v>-71849.23</v>
          </cell>
        </row>
        <row r="1543">
          <cell r="E1543">
            <v>-2562.5</v>
          </cell>
        </row>
        <row r="1544">
          <cell r="E1544">
            <v>-437.5</v>
          </cell>
        </row>
        <row r="1545">
          <cell r="E1545">
            <v>2088227.4</v>
          </cell>
        </row>
        <row r="1546">
          <cell r="E1546">
            <v>0</v>
          </cell>
        </row>
        <row r="1547">
          <cell r="E1547">
            <v>-310427.93</v>
          </cell>
        </row>
        <row r="1548">
          <cell r="E1548">
            <v>-195120.31</v>
          </cell>
        </row>
        <row r="1549">
          <cell r="E1549">
            <v>-9679.0500000000011</v>
          </cell>
        </row>
        <row r="1550">
          <cell r="E1550">
            <v>-17141.88</v>
          </cell>
        </row>
        <row r="1551">
          <cell r="E1551">
            <v>-41822.9</v>
          </cell>
        </row>
        <row r="1552">
          <cell r="E1552">
            <v>-2593.37</v>
          </cell>
        </row>
        <row r="1553">
          <cell r="E1553">
            <v>-24366.74</v>
          </cell>
        </row>
        <row r="1554">
          <cell r="E1554">
            <v>-24</v>
          </cell>
        </row>
        <row r="1555">
          <cell r="E1555">
            <v>-8.74</v>
          </cell>
        </row>
        <row r="1556">
          <cell r="E1556">
            <v>-13.75</v>
          </cell>
        </row>
        <row r="1557">
          <cell r="E1557">
            <v>0</v>
          </cell>
        </row>
        <row r="1558">
          <cell r="E1558">
            <v>0</v>
          </cell>
        </row>
        <row r="1559">
          <cell r="E1559">
            <v>-0.05</v>
          </cell>
        </row>
        <row r="1560">
          <cell r="E1560">
            <v>-202.66</v>
          </cell>
        </row>
        <row r="1561">
          <cell r="E1561">
            <v>-3.5</v>
          </cell>
        </row>
        <row r="1562">
          <cell r="E1562">
            <v>-1.4</v>
          </cell>
        </row>
        <row r="1563">
          <cell r="E1563">
            <v>0</v>
          </cell>
        </row>
        <row r="1564">
          <cell r="E1564">
            <v>0</v>
          </cell>
        </row>
        <row r="1565">
          <cell r="E1565">
            <v>-46240.42</v>
          </cell>
        </row>
        <row r="1566">
          <cell r="E1566">
            <v>-47552.15</v>
          </cell>
        </row>
        <row r="1567">
          <cell r="E1567">
            <v>0</v>
          </cell>
        </row>
        <row r="1568">
          <cell r="E1568">
            <v>0</v>
          </cell>
        </row>
        <row r="1569">
          <cell r="E1569">
            <v>-33.590000000000003</v>
          </cell>
        </row>
        <row r="1570">
          <cell r="E1570">
            <v>0</v>
          </cell>
        </row>
        <row r="1571">
          <cell r="E1571">
            <v>0</v>
          </cell>
        </row>
        <row r="1572">
          <cell r="E1572">
            <v>0</v>
          </cell>
        </row>
        <row r="1573">
          <cell r="E1573">
            <v>0</v>
          </cell>
        </row>
        <row r="1574">
          <cell r="E1574">
            <v>0</v>
          </cell>
        </row>
        <row r="1575">
          <cell r="E1575">
            <v>0</v>
          </cell>
        </row>
        <row r="1576">
          <cell r="E1576">
            <v>-50368.82</v>
          </cell>
        </row>
        <row r="1577">
          <cell r="E1577">
            <v>-198.98</v>
          </cell>
        </row>
        <row r="1578">
          <cell r="E1578">
            <v>-17598.53</v>
          </cell>
        </row>
        <row r="1579">
          <cell r="E1579">
            <v>0</v>
          </cell>
        </row>
        <row r="1580">
          <cell r="E1580">
            <v>-3058.83</v>
          </cell>
        </row>
        <row r="1581">
          <cell r="E1581">
            <v>-498.16</v>
          </cell>
        </row>
        <row r="1582">
          <cell r="E1582">
            <v>-19389.990000000002</v>
          </cell>
        </row>
        <row r="1583">
          <cell r="E1583">
            <v>-2486.65</v>
          </cell>
        </row>
        <row r="1584">
          <cell r="E1584">
            <v>-8321.07</v>
          </cell>
        </row>
        <row r="1585">
          <cell r="E1585">
            <v>-2437.15</v>
          </cell>
        </row>
        <row r="1586">
          <cell r="E1586">
            <v>-11214.400000000001</v>
          </cell>
        </row>
        <row r="1587">
          <cell r="E1587">
            <v>-25276.33</v>
          </cell>
        </row>
        <row r="1588">
          <cell r="E1588">
            <v>-2532.6999999999998</v>
          </cell>
        </row>
        <row r="1589">
          <cell r="E1589">
            <v>-928.74</v>
          </cell>
        </row>
        <row r="1590">
          <cell r="E1590">
            <v>-22345</v>
          </cell>
        </row>
        <row r="1591">
          <cell r="E1591">
            <v>0</v>
          </cell>
        </row>
        <row r="1592">
          <cell r="E1592">
            <v>-65716.399999999994</v>
          </cell>
        </row>
        <row r="1593">
          <cell r="E1593">
            <v>-6850</v>
          </cell>
        </row>
        <row r="1594">
          <cell r="E1594">
            <v>-221.95</v>
          </cell>
        </row>
        <row r="1595">
          <cell r="E1595">
            <v>-55470.12</v>
          </cell>
        </row>
        <row r="1596">
          <cell r="E1596">
            <v>-345</v>
          </cell>
        </row>
        <row r="1597">
          <cell r="E1597">
            <v>-4150.8</v>
          </cell>
        </row>
        <row r="1598">
          <cell r="E1598">
            <v>-8673.1500000000015</v>
          </cell>
        </row>
        <row r="1599">
          <cell r="E1599">
            <v>-25643.1</v>
          </cell>
        </row>
        <row r="1600">
          <cell r="E1600">
            <v>-65257.5</v>
          </cell>
        </row>
        <row r="1601">
          <cell r="E1601">
            <v>0</v>
          </cell>
        </row>
        <row r="1602">
          <cell r="E1602">
            <v>0</v>
          </cell>
        </row>
        <row r="1603">
          <cell r="E1603">
            <v>-3523.1199999999994</v>
          </cell>
        </row>
        <row r="1604">
          <cell r="E1604">
            <v>0</v>
          </cell>
        </row>
        <row r="1605">
          <cell r="E1605">
            <v>-56.31</v>
          </cell>
        </row>
        <row r="1606">
          <cell r="E1606">
            <v>-2234.15</v>
          </cell>
        </row>
        <row r="1607">
          <cell r="E1607">
            <v>-739.87</v>
          </cell>
        </row>
        <row r="1608">
          <cell r="E1608">
            <v>-160552.06</v>
          </cell>
        </row>
        <row r="1609">
          <cell r="E1609">
            <v>0</v>
          </cell>
        </row>
        <row r="1610">
          <cell r="E1610">
            <v>-54.65</v>
          </cell>
        </row>
        <row r="1611">
          <cell r="E1611">
            <v>-3.56</v>
          </cell>
        </row>
        <row r="1612">
          <cell r="E1612">
            <v>0</v>
          </cell>
        </row>
        <row r="1613">
          <cell r="E1613">
            <v>-66.7</v>
          </cell>
        </row>
        <row r="1614">
          <cell r="E1614">
            <v>0</v>
          </cell>
        </row>
        <row r="1615">
          <cell r="E1615">
            <v>-16656.25</v>
          </cell>
        </row>
        <row r="1616">
          <cell r="E1616">
            <v>-360.55</v>
          </cell>
        </row>
        <row r="1617">
          <cell r="E1617">
            <v>0</v>
          </cell>
        </row>
        <row r="1618">
          <cell r="E1618">
            <v>-602.88</v>
          </cell>
        </row>
        <row r="1619">
          <cell r="E1619">
            <v>-11851.95</v>
          </cell>
        </row>
        <row r="1620">
          <cell r="E1620">
            <v>-24522.49</v>
          </cell>
        </row>
        <row r="1621">
          <cell r="E1621">
            <v>-13558.96</v>
          </cell>
        </row>
        <row r="1622">
          <cell r="E1622">
            <v>-94722.44</v>
          </cell>
        </row>
        <row r="1623">
          <cell r="E1623">
            <v>-20290.690000000002</v>
          </cell>
        </row>
        <row r="1624">
          <cell r="E1624">
            <v>0</v>
          </cell>
        </row>
        <row r="1625">
          <cell r="E1625">
            <v>-217147.18</v>
          </cell>
        </row>
        <row r="1626">
          <cell r="E1626">
            <v>-97.04</v>
          </cell>
        </row>
        <row r="1627">
          <cell r="E1627">
            <v>-110007.89</v>
          </cell>
        </row>
        <row r="1628">
          <cell r="E1628">
            <v>-687310.39</v>
          </cell>
        </row>
        <row r="1629">
          <cell r="E1629">
            <v>0</v>
          </cell>
        </row>
        <row r="1630">
          <cell r="E1630">
            <v>-9143.16</v>
          </cell>
        </row>
        <row r="1631">
          <cell r="E1631">
            <v>0</v>
          </cell>
        </row>
        <row r="1632">
          <cell r="E1632">
            <v>0</v>
          </cell>
        </row>
        <row r="1633">
          <cell r="E1633">
            <v>-2318.62</v>
          </cell>
        </row>
        <row r="1635">
          <cell r="E1635">
            <v>-806965.42</v>
          </cell>
        </row>
        <row r="1636">
          <cell r="E1636">
            <v>-8681.0499999999993</v>
          </cell>
        </row>
        <row r="1637">
          <cell r="E1637">
            <v>-34048.480000000003</v>
          </cell>
        </row>
        <row r="1638">
          <cell r="E1638">
            <v>0</v>
          </cell>
        </row>
        <row r="1639">
          <cell r="E1639">
            <v>0</v>
          </cell>
        </row>
        <row r="1640">
          <cell r="E1640">
            <v>-29983.06</v>
          </cell>
        </row>
        <row r="1641">
          <cell r="E1641">
            <v>-32773.490000000005</v>
          </cell>
        </row>
        <row r="1642">
          <cell r="E1642">
            <v>-8631.9500000000007</v>
          </cell>
        </row>
        <row r="1643">
          <cell r="E1643">
            <v>-49667.12</v>
          </cell>
        </row>
        <row r="1644">
          <cell r="E1644">
            <v>-17119.59</v>
          </cell>
        </row>
        <row r="1645">
          <cell r="E1645">
            <v>-4547.42</v>
          </cell>
        </row>
        <row r="1646">
          <cell r="E1646">
            <v>-550.5</v>
          </cell>
        </row>
        <row r="1647">
          <cell r="E1647">
            <v>0</v>
          </cell>
        </row>
        <row r="1648">
          <cell r="E1648">
            <v>0</v>
          </cell>
        </row>
        <row r="1649">
          <cell r="E1649">
            <v>-54.2</v>
          </cell>
        </row>
        <row r="1650">
          <cell r="E1650">
            <v>-13679.35</v>
          </cell>
        </row>
        <row r="1651">
          <cell r="E1651">
            <v>0</v>
          </cell>
        </row>
        <row r="1652">
          <cell r="E1652">
            <v>-8082.61</v>
          </cell>
        </row>
        <row r="1653">
          <cell r="E1653">
            <v>0</v>
          </cell>
        </row>
        <row r="1654">
          <cell r="E1654">
            <v>0</v>
          </cell>
        </row>
        <row r="1655">
          <cell r="E1655">
            <v>0</v>
          </cell>
        </row>
        <row r="1656">
          <cell r="E1656">
            <v>-168482.67</v>
          </cell>
        </row>
        <row r="1657">
          <cell r="E1657">
            <v>-3235.51</v>
          </cell>
        </row>
        <row r="1658">
          <cell r="E1658">
            <v>-1760.09</v>
          </cell>
        </row>
        <row r="1659">
          <cell r="E1659">
            <v>-8386.65</v>
          </cell>
        </row>
        <row r="1660">
          <cell r="E1660">
            <v>-2621.6600000000003</v>
          </cell>
        </row>
        <row r="1661">
          <cell r="E1661">
            <v>-2579.1099999999997</v>
          </cell>
        </row>
        <row r="1662">
          <cell r="E1662">
            <v>-185.73</v>
          </cell>
        </row>
        <row r="1663">
          <cell r="E1663">
            <v>0</v>
          </cell>
        </row>
        <row r="1664">
          <cell r="E1664">
            <v>-97106.59</v>
          </cell>
        </row>
        <row r="1665">
          <cell r="E1665">
            <v>-91207.679999999993</v>
          </cell>
        </row>
        <row r="1666">
          <cell r="E1666">
            <v>0</v>
          </cell>
        </row>
        <row r="1667">
          <cell r="E1667">
            <v>0</v>
          </cell>
        </row>
        <row r="1668">
          <cell r="E1668">
            <v>0</v>
          </cell>
        </row>
        <row r="1669">
          <cell r="E1669">
            <v>-4802.3999999999996</v>
          </cell>
        </row>
        <row r="1670">
          <cell r="E1670">
            <v>-119981.55</v>
          </cell>
        </row>
        <row r="1671">
          <cell r="E1671">
            <v>-1358.52</v>
          </cell>
        </row>
        <row r="1672">
          <cell r="E1672">
            <v>0</v>
          </cell>
        </row>
        <row r="1673">
          <cell r="E1673">
            <v>-514.5</v>
          </cell>
        </row>
        <row r="1674">
          <cell r="E1674">
            <v>-27462.300000000003</v>
          </cell>
        </row>
        <row r="1675">
          <cell r="E1675">
            <v>0</v>
          </cell>
        </row>
        <row r="1676">
          <cell r="E1676">
            <v>-4192.75</v>
          </cell>
        </row>
        <row r="1677">
          <cell r="E1677">
            <v>-21843.42</v>
          </cell>
        </row>
        <row r="1678">
          <cell r="E1678">
            <v>-16035.41</v>
          </cell>
        </row>
        <row r="1679">
          <cell r="E1679">
            <v>-305.84000000000003</v>
          </cell>
        </row>
        <row r="1680">
          <cell r="E1680">
            <v>-449.34</v>
          </cell>
        </row>
        <row r="1681">
          <cell r="E1681">
            <v>0</v>
          </cell>
        </row>
        <row r="1682">
          <cell r="E1682">
            <v>0</v>
          </cell>
        </row>
        <row r="1683">
          <cell r="E1683">
            <v>-34196</v>
          </cell>
        </row>
        <row r="1684">
          <cell r="E1684">
            <v>0</v>
          </cell>
        </row>
        <row r="1685">
          <cell r="E1685">
            <v>0</v>
          </cell>
        </row>
        <row r="1686">
          <cell r="E1686">
            <v>-188.8</v>
          </cell>
        </row>
        <row r="1687">
          <cell r="E1687">
            <v>0</v>
          </cell>
        </row>
        <row r="1688">
          <cell r="E1688">
            <v>-164.1</v>
          </cell>
        </row>
        <row r="1689">
          <cell r="E1689">
            <v>0</v>
          </cell>
        </row>
        <row r="1690">
          <cell r="E1690">
            <v>0</v>
          </cell>
        </row>
        <row r="1691">
          <cell r="E1691">
            <v>-528</v>
          </cell>
        </row>
        <row r="1692">
          <cell r="E1692">
            <v>0</v>
          </cell>
        </row>
        <row r="1693">
          <cell r="E1693">
            <v>-310.8</v>
          </cell>
        </row>
        <row r="1694">
          <cell r="E1694">
            <v>-6122.29</v>
          </cell>
        </row>
        <row r="1695">
          <cell r="E1695">
            <v>0</v>
          </cell>
        </row>
        <row r="1696">
          <cell r="E1696">
            <v>0</v>
          </cell>
        </row>
        <row r="1697">
          <cell r="E1697">
            <v>-33807.090000000004</v>
          </cell>
        </row>
        <row r="1698">
          <cell r="E1698">
            <v>0</v>
          </cell>
        </row>
        <row r="1699">
          <cell r="E1699">
            <v>0</v>
          </cell>
        </row>
        <row r="1700">
          <cell r="E1700">
            <v>-25253.27</v>
          </cell>
        </row>
        <row r="1701">
          <cell r="E1701">
            <v>0</v>
          </cell>
        </row>
        <row r="1702">
          <cell r="E1702">
            <v>0</v>
          </cell>
        </row>
        <row r="1703">
          <cell r="E1703">
            <v>-10771.25</v>
          </cell>
        </row>
        <row r="1704">
          <cell r="E1704">
            <v>-4598.2</v>
          </cell>
        </row>
        <row r="1705">
          <cell r="E1705">
            <v>-12533.57</v>
          </cell>
        </row>
        <row r="1706">
          <cell r="E1706">
            <v>0</v>
          </cell>
        </row>
        <row r="1707">
          <cell r="E1707">
            <v>-913.74</v>
          </cell>
        </row>
        <row r="1708">
          <cell r="E1708">
            <v>0</v>
          </cell>
        </row>
        <row r="1709">
          <cell r="E1709">
            <v>0</v>
          </cell>
        </row>
        <row r="1710">
          <cell r="E1710">
            <v>-387.5</v>
          </cell>
        </row>
        <row r="1711">
          <cell r="E1711">
            <v>-1474.43</v>
          </cell>
        </row>
        <row r="1712">
          <cell r="E1712">
            <v>-1541.12</v>
          </cell>
        </row>
        <row r="1713">
          <cell r="E1713">
            <v>-1565.95</v>
          </cell>
        </row>
        <row r="1714">
          <cell r="E1714">
            <v>0</v>
          </cell>
        </row>
        <row r="1715">
          <cell r="E1715">
            <v>-29.78</v>
          </cell>
        </row>
        <row r="1716">
          <cell r="E1716">
            <v>-1269.6400000000001</v>
          </cell>
        </row>
        <row r="1717">
          <cell r="E1717">
            <v>0</v>
          </cell>
        </row>
        <row r="1718">
          <cell r="E1718">
            <v>-619.76</v>
          </cell>
        </row>
        <row r="1719">
          <cell r="E1719">
            <v>-0.38</v>
          </cell>
        </row>
        <row r="1720">
          <cell r="E1720">
            <v>-31163.33</v>
          </cell>
        </row>
        <row r="1721">
          <cell r="E1721">
            <v>0</v>
          </cell>
        </row>
        <row r="1722">
          <cell r="E1722">
            <v>-81722.83</v>
          </cell>
        </row>
        <row r="1723">
          <cell r="E1723">
            <v>-2088.7200000000003</v>
          </cell>
        </row>
        <row r="1724">
          <cell r="E1724">
            <v>-2047.3000000000002</v>
          </cell>
        </row>
        <row r="1725">
          <cell r="E1725">
            <v>-412</v>
          </cell>
        </row>
        <row r="1726">
          <cell r="E1726">
            <v>-228.8</v>
          </cell>
        </row>
        <row r="1727">
          <cell r="E1727">
            <v>-839.7700000000001</v>
          </cell>
        </row>
        <row r="1728">
          <cell r="E1728">
            <v>-759.63000000000011</v>
          </cell>
        </row>
        <row r="1729">
          <cell r="E1729">
            <v>-4826.5</v>
          </cell>
        </row>
        <row r="1730">
          <cell r="E1730">
            <v>-9286.26</v>
          </cell>
        </row>
        <row r="1731">
          <cell r="E1731">
            <v>-968.2</v>
          </cell>
        </row>
        <row r="1732">
          <cell r="E1732">
            <v>-3561.91</v>
          </cell>
        </row>
        <row r="1733">
          <cell r="E1733">
            <v>-210</v>
          </cell>
        </row>
        <row r="1734">
          <cell r="E1734">
            <v>-4087.94</v>
          </cell>
        </row>
        <row r="1735">
          <cell r="E1735">
            <v>-5722.5</v>
          </cell>
        </row>
        <row r="1736">
          <cell r="E1736">
            <v>-134.85</v>
          </cell>
        </row>
        <row r="1737">
          <cell r="E1737">
            <v>-862.93</v>
          </cell>
        </row>
        <row r="1738">
          <cell r="E1738">
            <v>0</v>
          </cell>
        </row>
        <row r="1739">
          <cell r="E1739">
            <v>0</v>
          </cell>
        </row>
        <row r="1740">
          <cell r="E1740">
            <v>-6667.42</v>
          </cell>
        </row>
        <row r="1741">
          <cell r="E1741">
            <v>-27986.61</v>
          </cell>
        </row>
        <row r="1742">
          <cell r="E1742">
            <v>-8396.26</v>
          </cell>
        </row>
        <row r="1743">
          <cell r="E1743">
            <v>-10486.2</v>
          </cell>
        </row>
        <row r="1744">
          <cell r="E1744">
            <v>-1366</v>
          </cell>
        </row>
        <row r="1745">
          <cell r="E1745">
            <v>-6277.1</v>
          </cell>
        </row>
        <row r="1746">
          <cell r="E1746">
            <v>-537.49</v>
          </cell>
        </row>
        <row r="1747">
          <cell r="E1747">
            <v>-5687.79</v>
          </cell>
        </row>
        <row r="1748">
          <cell r="E1748">
            <v>-867</v>
          </cell>
        </row>
        <row r="1749">
          <cell r="E1749">
            <v>-10104.81</v>
          </cell>
        </row>
        <row r="1750">
          <cell r="E1750">
            <v>-161827.58000000002</v>
          </cell>
        </row>
        <row r="1751">
          <cell r="E1751">
            <v>-888</v>
          </cell>
        </row>
        <row r="1752">
          <cell r="E1752">
            <v>-5198.33</v>
          </cell>
        </row>
        <row r="1753">
          <cell r="E1753">
            <v>-102509.42</v>
          </cell>
        </row>
        <row r="1754">
          <cell r="E1754">
            <v>0</v>
          </cell>
        </row>
        <row r="1755">
          <cell r="E1755">
            <v>0</v>
          </cell>
        </row>
        <row r="1756">
          <cell r="E1756">
            <v>-71166.05</v>
          </cell>
        </row>
        <row r="1757">
          <cell r="E1757">
            <v>-3677.2</v>
          </cell>
        </row>
        <row r="1758">
          <cell r="E1758">
            <v>0</v>
          </cell>
        </row>
        <row r="1759">
          <cell r="E1759">
            <v>-177.5</v>
          </cell>
        </row>
        <row r="1760">
          <cell r="E1760">
            <v>0</v>
          </cell>
        </row>
        <row r="1761">
          <cell r="E1761">
            <v>0</v>
          </cell>
        </row>
        <row r="1762">
          <cell r="E1762">
            <v>0</v>
          </cell>
        </row>
        <row r="1763">
          <cell r="E1763">
            <v>0</v>
          </cell>
        </row>
        <row r="1764">
          <cell r="E1764">
            <v>-23278.7</v>
          </cell>
        </row>
        <row r="1765">
          <cell r="E1765">
            <v>0</v>
          </cell>
        </row>
        <row r="1766">
          <cell r="E1766">
            <v>-63435.74</v>
          </cell>
        </row>
        <row r="1767">
          <cell r="E1767">
            <v>-2776656.55</v>
          </cell>
        </row>
        <row r="1768">
          <cell r="E1768">
            <v>-156840.24</v>
          </cell>
        </row>
        <row r="1769">
          <cell r="E1769">
            <v>-349644.63</v>
          </cell>
        </row>
        <row r="1770">
          <cell r="E1770">
            <v>-162684.11000000002</v>
          </cell>
        </row>
        <row r="1771">
          <cell r="E1771">
            <v>-247808</v>
          </cell>
        </row>
        <row r="1772">
          <cell r="E1772">
            <v>-580.70000000000005</v>
          </cell>
        </row>
        <row r="1773">
          <cell r="E1773">
            <v>-733.05</v>
          </cell>
        </row>
        <row r="1774">
          <cell r="E1774">
            <v>-6031.2000000000007</v>
          </cell>
        </row>
        <row r="1775">
          <cell r="E1775">
            <v>-1160</v>
          </cell>
        </row>
        <row r="1776">
          <cell r="E1776">
            <v>0</v>
          </cell>
        </row>
        <row r="1777">
          <cell r="E1777">
            <v>-695</v>
          </cell>
        </row>
        <row r="1778">
          <cell r="E1778">
            <v>-21705</v>
          </cell>
        </row>
        <row r="1779">
          <cell r="E1779">
            <v>-19010</v>
          </cell>
        </row>
        <row r="1780">
          <cell r="E1780">
            <v>-240</v>
          </cell>
        </row>
        <row r="1781">
          <cell r="E1781">
            <v>-3745.25</v>
          </cell>
        </row>
        <row r="1782">
          <cell r="E1782">
            <v>0</v>
          </cell>
        </row>
        <row r="1783">
          <cell r="E1783">
            <v>-863815.62</v>
          </cell>
        </row>
        <row r="1784">
          <cell r="E1784">
            <v>0</v>
          </cell>
        </row>
        <row r="1785">
          <cell r="E1785">
            <v>-195.53</v>
          </cell>
        </row>
        <row r="1786">
          <cell r="E1786">
            <v>0</v>
          </cell>
        </row>
        <row r="1787">
          <cell r="E1787">
            <v>-16228.13</v>
          </cell>
        </row>
        <row r="1788">
          <cell r="E1788">
            <v>-1000</v>
          </cell>
        </row>
        <row r="1789">
          <cell r="E1789">
            <v>-500</v>
          </cell>
        </row>
        <row r="1790">
          <cell r="E1790">
            <v>-52351</v>
          </cell>
        </row>
        <row r="1791">
          <cell r="E1791">
            <v>-75</v>
          </cell>
        </row>
        <row r="1792">
          <cell r="E1792">
            <v>-3786</v>
          </cell>
        </row>
        <row r="1793">
          <cell r="E1793">
            <v>-16252.000000000002</v>
          </cell>
        </row>
        <row r="1794">
          <cell r="E1794">
            <v>-936292.06</v>
          </cell>
        </row>
        <row r="1795">
          <cell r="E1795">
            <v>-101594.08</v>
          </cell>
        </row>
        <row r="1796">
          <cell r="E1796">
            <v>-42847.83</v>
          </cell>
        </row>
        <row r="1797">
          <cell r="E1797">
            <v>-1.17</v>
          </cell>
        </row>
        <row r="1798">
          <cell r="E1798">
            <v>-12835.490000000002</v>
          </cell>
        </row>
        <row r="1799">
          <cell r="E1799">
            <v>-0.01</v>
          </cell>
        </row>
        <row r="1800">
          <cell r="E1800">
            <v>-521.98</v>
          </cell>
        </row>
        <row r="1801">
          <cell r="E1801">
            <v>0</v>
          </cell>
        </row>
        <row r="1802">
          <cell r="E1802">
            <v>-826255.87</v>
          </cell>
        </row>
        <row r="1805">
          <cell r="E1805">
            <v>-579.05000000000007</v>
          </cell>
        </row>
        <row r="1806">
          <cell r="E1806">
            <v>-1913.92</v>
          </cell>
        </row>
        <row r="1807">
          <cell r="E1807">
            <v>0</v>
          </cell>
        </row>
        <row r="1808">
          <cell r="E1808">
            <v>-115.75999999999999</v>
          </cell>
        </row>
        <row r="1809">
          <cell r="E1809">
            <v>-15000</v>
          </cell>
        </row>
        <row r="1810">
          <cell r="E1810">
            <v>-1362500</v>
          </cell>
        </row>
        <row r="1811">
          <cell r="E1811">
            <v>-126999.40000000002</v>
          </cell>
        </row>
        <row r="1812">
          <cell r="E1812">
            <v>-211000</v>
          </cell>
        </row>
        <row r="1813">
          <cell r="E1813">
            <v>-43000</v>
          </cell>
        </row>
        <row r="1814">
          <cell r="E1814">
            <v>0</v>
          </cell>
        </row>
        <row r="1815">
          <cell r="E1815">
            <v>-12300</v>
          </cell>
        </row>
        <row r="1816">
          <cell r="E1816">
            <v>-300000</v>
          </cell>
        </row>
        <row r="1817">
          <cell r="E1817">
            <v>-259000</v>
          </cell>
        </row>
        <row r="1818">
          <cell r="E1818">
            <v>-910000</v>
          </cell>
        </row>
        <row r="1819">
          <cell r="E1819">
            <v>-13964.56</v>
          </cell>
        </row>
        <row r="1820">
          <cell r="E1820">
            <v>-7500</v>
          </cell>
        </row>
        <row r="1821">
          <cell r="E1821">
            <v>-158350</v>
          </cell>
        </row>
        <row r="1822">
          <cell r="E1822">
            <v>-990400</v>
          </cell>
        </row>
        <row r="1823">
          <cell r="E1823">
            <v>-10000</v>
          </cell>
        </row>
        <row r="1824">
          <cell r="E1824">
            <v>-250000</v>
          </cell>
        </row>
        <row r="1825">
          <cell r="E1825">
            <v>-40000</v>
          </cell>
        </row>
        <row r="1828">
          <cell r="E1828">
            <v>-3486600</v>
          </cell>
        </row>
        <row r="1829">
          <cell r="E1829">
            <v>-125638.07</v>
          </cell>
        </row>
        <row r="1830">
          <cell r="E1830">
            <v>-232440</v>
          </cell>
        </row>
        <row r="1831">
          <cell r="E1831">
            <v>-90512.5</v>
          </cell>
        </row>
        <row r="1832">
          <cell r="E1832">
            <v>-14775.6</v>
          </cell>
        </row>
        <row r="1833">
          <cell r="E1833">
            <v>0</v>
          </cell>
        </row>
        <row r="1834">
          <cell r="E1834">
            <v>-346957.35000000003</v>
          </cell>
        </row>
        <row r="1835">
          <cell r="E1835">
            <v>0</v>
          </cell>
        </row>
        <row r="1836">
          <cell r="E1836">
            <v>0</v>
          </cell>
        </row>
        <row r="1837">
          <cell r="E1837">
            <v>0</v>
          </cell>
        </row>
        <row r="1838">
          <cell r="E1838">
            <v>-15364.279999999999</v>
          </cell>
        </row>
        <row r="1839">
          <cell r="E1839">
            <v>-489283.44</v>
          </cell>
        </row>
        <row r="1840">
          <cell r="E1840">
            <v>-543075</v>
          </cell>
        </row>
        <row r="1841">
          <cell r="E1841">
            <v>-23918.080000000002</v>
          </cell>
        </row>
        <row r="1842">
          <cell r="E1842">
            <v>-56288</v>
          </cell>
        </row>
        <row r="1843">
          <cell r="E1843">
            <v>-70360</v>
          </cell>
        </row>
        <row r="1844">
          <cell r="E1844">
            <v>0</v>
          </cell>
        </row>
        <row r="1845">
          <cell r="E1845">
            <v>-4915347.03</v>
          </cell>
        </row>
        <row r="1846">
          <cell r="E1846">
            <v>-10861.5</v>
          </cell>
        </row>
        <row r="1847">
          <cell r="E1847">
            <v>-14464.51</v>
          </cell>
        </row>
        <row r="1848">
          <cell r="E1848">
            <v>0</v>
          </cell>
        </row>
        <row r="1849">
          <cell r="E1849">
            <v>0</v>
          </cell>
        </row>
        <row r="1850">
          <cell r="E1850">
            <v>-144682.67000000001</v>
          </cell>
        </row>
        <row r="1851">
          <cell r="E1851">
            <v>-139464</v>
          </cell>
        </row>
        <row r="1852">
          <cell r="E1852">
            <v>-233032.31999999998</v>
          </cell>
        </row>
        <row r="1853">
          <cell r="E1853">
            <v>-21723</v>
          </cell>
        </row>
        <row r="1854">
          <cell r="E1854">
            <v>-22572.25</v>
          </cell>
        </row>
        <row r="1855">
          <cell r="E1855">
            <v>-56288</v>
          </cell>
        </row>
        <row r="1856">
          <cell r="E1856">
            <v>-917494.4</v>
          </cell>
        </row>
        <row r="1857">
          <cell r="E1857">
            <v>-10861.5</v>
          </cell>
        </row>
        <row r="1858">
          <cell r="E1858">
            <v>-30217.200000000001</v>
          </cell>
        </row>
        <row r="1859">
          <cell r="E1859">
            <v>-10861.5</v>
          </cell>
        </row>
        <row r="1883">
          <cell r="E1883">
            <v>0</v>
          </cell>
        </row>
        <row r="1884">
          <cell r="E1884">
            <v>0</v>
          </cell>
        </row>
        <row r="1885">
          <cell r="E1885">
            <v>-497064.11000000004</v>
          </cell>
        </row>
        <row r="1890">
          <cell r="E1890">
            <v>-204682.76</v>
          </cell>
        </row>
        <row r="1891">
          <cell r="E1891">
            <v>0</v>
          </cell>
        </row>
        <row r="1892">
          <cell r="E1892">
            <v>-3229521.3599999994</v>
          </cell>
        </row>
        <row r="1893">
          <cell r="E1893">
            <v>0</v>
          </cell>
        </row>
        <row r="1894">
          <cell r="E1894">
            <v>-26646.920000000002</v>
          </cell>
        </row>
        <row r="1895">
          <cell r="E1895">
            <v>0</v>
          </cell>
        </row>
        <row r="1896">
          <cell r="E1896">
            <v>0</v>
          </cell>
        </row>
        <row r="1897">
          <cell r="E1897">
            <v>0</v>
          </cell>
        </row>
        <row r="1916">
          <cell r="E1916">
            <v>-600835.04</v>
          </cell>
        </row>
        <row r="1954">
          <cell r="E1954">
            <v>20000</v>
          </cell>
        </row>
        <row r="1955">
          <cell r="E1955">
            <v>75000</v>
          </cell>
        </row>
        <row r="1956">
          <cell r="E1956">
            <v>204663.76</v>
          </cell>
        </row>
        <row r="1957">
          <cell r="E1957">
            <v>0</v>
          </cell>
        </row>
        <row r="1958">
          <cell r="E1958">
            <v>0</v>
          </cell>
        </row>
        <row r="1959">
          <cell r="E1959">
            <v>17116563.609999999</v>
          </cell>
        </row>
        <row r="1960">
          <cell r="E1960">
            <v>5949788.71</v>
          </cell>
        </row>
        <row r="1961">
          <cell r="E1961">
            <v>132613.96</v>
          </cell>
        </row>
        <row r="1962">
          <cell r="E1962">
            <v>4050828.69</v>
          </cell>
        </row>
        <row r="1963">
          <cell r="E1963">
            <v>13608546.129999999</v>
          </cell>
        </row>
        <row r="1964">
          <cell r="E1964">
            <v>16487250</v>
          </cell>
        </row>
        <row r="1965">
          <cell r="E1965">
            <v>2264500</v>
          </cell>
        </row>
        <row r="1966">
          <cell r="E1966">
            <v>1428500</v>
          </cell>
        </row>
        <row r="1967">
          <cell r="E1967">
            <v>458750</v>
          </cell>
        </row>
        <row r="1968">
          <cell r="E1968">
            <v>14075.833333333334</v>
          </cell>
        </row>
        <row r="1969">
          <cell r="E1969">
            <v>0</v>
          </cell>
        </row>
        <row r="1971">
          <cell r="E1971">
            <v>0</v>
          </cell>
        </row>
        <row r="1972">
          <cell r="E1972">
            <v>6511.34</v>
          </cell>
        </row>
        <row r="1973">
          <cell r="E1973">
            <v>86937.48</v>
          </cell>
        </row>
        <row r="1974">
          <cell r="E1974">
            <v>802.1</v>
          </cell>
        </row>
        <row r="2041">
          <cell r="E2041">
            <v>0</v>
          </cell>
        </row>
        <row r="2042">
          <cell r="E2042">
            <v>0</v>
          </cell>
        </row>
        <row r="2043">
          <cell r="E2043">
            <v>0</v>
          </cell>
        </row>
        <row r="2044">
          <cell r="E2044">
            <v>0</v>
          </cell>
        </row>
        <row r="2045">
          <cell r="E2045">
            <v>0</v>
          </cell>
        </row>
        <row r="2046">
          <cell r="E2046">
            <v>0</v>
          </cell>
        </row>
        <row r="2047">
          <cell r="E2047">
            <v>0</v>
          </cell>
        </row>
        <row r="2048">
          <cell r="E2048">
            <v>0</v>
          </cell>
        </row>
        <row r="2049">
          <cell r="E2049">
            <v>0</v>
          </cell>
        </row>
        <row r="2050">
          <cell r="E2050">
            <v>0</v>
          </cell>
        </row>
        <row r="2051">
          <cell r="E2051">
            <v>0</v>
          </cell>
        </row>
        <row r="2052">
          <cell r="E2052">
            <v>0</v>
          </cell>
        </row>
        <row r="2053">
          <cell r="E2053">
            <v>0</v>
          </cell>
        </row>
        <row r="2054">
          <cell r="E2054">
            <v>0</v>
          </cell>
        </row>
        <row r="2055">
          <cell r="E2055">
            <v>0</v>
          </cell>
        </row>
        <row r="2056">
          <cell r="E2056">
            <v>0</v>
          </cell>
        </row>
        <row r="2057">
          <cell r="E2057">
            <v>0</v>
          </cell>
        </row>
        <row r="2058">
          <cell r="E2058">
            <v>0</v>
          </cell>
        </row>
        <row r="2059">
          <cell r="E2059">
            <v>0</v>
          </cell>
        </row>
        <row r="2060">
          <cell r="E2060">
            <v>32625155.219999999</v>
          </cell>
        </row>
        <row r="2061">
          <cell r="E2061">
            <v>0</v>
          </cell>
        </row>
        <row r="2062">
          <cell r="E2062">
            <v>30000000</v>
          </cell>
        </row>
        <row r="2063">
          <cell r="E2063">
            <v>0</v>
          </cell>
        </row>
        <row r="2064">
          <cell r="E2064">
            <v>846355300.22000003</v>
          </cell>
        </row>
        <row r="2065">
          <cell r="E2065">
            <v>19</v>
          </cell>
        </row>
        <row r="2066">
          <cell r="E2066">
            <v>47576000</v>
          </cell>
        </row>
        <row r="2067">
          <cell r="E2067">
            <v>50695443.810000002</v>
          </cell>
        </row>
        <row r="2069">
          <cell r="E2069">
            <v>876699.97000000009</v>
          </cell>
        </row>
        <row r="2070">
          <cell r="E2070">
            <v>2371853.06</v>
          </cell>
        </row>
        <row r="2071">
          <cell r="E2071">
            <v>6132316.8700000001</v>
          </cell>
        </row>
        <row r="2072">
          <cell r="E2072">
            <v>0</v>
          </cell>
        </row>
        <row r="2073">
          <cell r="E2073">
            <v>0</v>
          </cell>
        </row>
        <row r="2074">
          <cell r="E2074">
            <v>0</v>
          </cell>
        </row>
        <row r="2075">
          <cell r="E2075">
            <v>0</v>
          </cell>
        </row>
        <row r="2076">
          <cell r="E2076">
            <v>0</v>
          </cell>
        </row>
        <row r="2077">
          <cell r="E2077">
            <v>1430390.57</v>
          </cell>
        </row>
        <row r="2078">
          <cell r="E2078">
            <v>0</v>
          </cell>
        </row>
        <row r="2079">
          <cell r="E2079">
            <v>95958027.090000004</v>
          </cell>
        </row>
        <row r="2080">
          <cell r="E2080">
            <v>131145394.81999999</v>
          </cell>
        </row>
        <row r="2081">
          <cell r="E2081">
            <v>89229.04</v>
          </cell>
        </row>
        <row r="2082">
          <cell r="E2082">
            <v>728082.43</v>
          </cell>
        </row>
        <row r="2083">
          <cell r="E2083">
            <v>90411430.210000008</v>
          </cell>
        </row>
        <row r="2084">
          <cell r="E2084">
            <v>5.63</v>
          </cell>
        </row>
        <row r="2085">
          <cell r="E2085">
            <v>25399960</v>
          </cell>
        </row>
        <row r="2086">
          <cell r="E2086">
            <v>72773679.229999989</v>
          </cell>
        </row>
        <row r="2087">
          <cell r="E2087">
            <v>30168387.600000001</v>
          </cell>
        </row>
        <row r="2088">
          <cell r="E2088">
            <v>31810013.380000003</v>
          </cell>
        </row>
        <row r="2089">
          <cell r="E2089">
            <v>21825683.170000002</v>
          </cell>
        </row>
        <row r="2090">
          <cell r="E2090">
            <v>10115.9</v>
          </cell>
        </row>
        <row r="2091">
          <cell r="E2091">
            <v>0</v>
          </cell>
        </row>
        <row r="2092">
          <cell r="E2092">
            <v>19501178.620000001</v>
          </cell>
        </row>
      </sheetData>
      <sheetData sheetId="13"/>
      <sheetData sheetId="14"/>
      <sheetData sheetId="15"/>
      <sheetData sheetId="16">
        <row r="4">
          <cell r="I4">
            <v>115256469</v>
          </cell>
          <cell r="J4">
            <v>95173365</v>
          </cell>
        </row>
        <row r="5">
          <cell r="I5">
            <v>321965</v>
          </cell>
          <cell r="J5">
            <v>0</v>
          </cell>
        </row>
        <row r="6">
          <cell r="I6">
            <v>58589165</v>
          </cell>
          <cell r="J6">
            <v>26038331</v>
          </cell>
        </row>
        <row r="7">
          <cell r="I7">
            <v>65006</v>
          </cell>
          <cell r="J7">
            <v>19029272</v>
          </cell>
        </row>
        <row r="8">
          <cell r="I8">
            <v>0</v>
          </cell>
          <cell r="J8">
            <v>0</v>
          </cell>
        </row>
        <row r="9">
          <cell r="I9">
            <v>0</v>
          </cell>
          <cell r="J9">
            <v>1003755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abSelected="1" topLeftCell="B7" zoomScale="75" zoomScaleNormal="75" workbookViewId="0">
      <selection activeCell="H8" sqref="H8"/>
    </sheetView>
  </sheetViews>
  <sheetFormatPr defaultRowHeight="15.75"/>
  <cols>
    <col min="1" max="1" width="3.5703125" style="170" customWidth="1"/>
    <col min="2" max="5" width="9.140625" style="177"/>
    <col min="6" max="6" width="45.140625" style="177" customWidth="1"/>
    <col min="7" max="7" width="13" style="248" customWidth="1"/>
    <col min="8" max="13" width="16" style="177" customWidth="1"/>
    <col min="14" max="14" width="6.85546875" style="170" customWidth="1"/>
    <col min="15" max="15" width="9.140625" style="177"/>
    <col min="16" max="16" width="13" style="177" bestFit="1" customWidth="1"/>
    <col min="17" max="256" width="9.140625" style="177"/>
    <col min="257" max="257" width="3.5703125" style="177" customWidth="1"/>
    <col min="258" max="261" width="9.140625" style="177"/>
    <col min="262" max="262" width="45.140625" style="177" customWidth="1"/>
    <col min="263" max="263" width="13" style="177" customWidth="1"/>
    <col min="264" max="269" width="16" style="177" customWidth="1"/>
    <col min="270" max="270" width="6.85546875" style="177" customWidth="1"/>
    <col min="271" max="271" width="9.140625" style="177"/>
    <col min="272" max="272" width="13" style="177" bestFit="1" customWidth="1"/>
    <col min="273" max="512" width="9.140625" style="177"/>
    <col min="513" max="513" width="3.5703125" style="177" customWidth="1"/>
    <col min="514" max="517" width="9.140625" style="177"/>
    <col min="518" max="518" width="45.140625" style="177" customWidth="1"/>
    <col min="519" max="519" width="13" style="177" customWidth="1"/>
    <col min="520" max="525" width="16" style="177" customWidth="1"/>
    <col min="526" max="526" width="6.85546875" style="177" customWidth="1"/>
    <col min="527" max="527" width="9.140625" style="177"/>
    <col min="528" max="528" width="13" style="177" bestFit="1" customWidth="1"/>
    <col min="529" max="768" width="9.140625" style="177"/>
    <col min="769" max="769" width="3.5703125" style="177" customWidth="1"/>
    <col min="770" max="773" width="9.140625" style="177"/>
    <col min="774" max="774" width="45.140625" style="177" customWidth="1"/>
    <col min="775" max="775" width="13" style="177" customWidth="1"/>
    <col min="776" max="781" width="16" style="177" customWidth="1"/>
    <col min="782" max="782" width="6.85546875" style="177" customWidth="1"/>
    <col min="783" max="783" width="9.140625" style="177"/>
    <col min="784" max="784" width="13" style="177" bestFit="1" customWidth="1"/>
    <col min="785" max="1024" width="9.140625" style="177"/>
    <col min="1025" max="1025" width="3.5703125" style="177" customWidth="1"/>
    <col min="1026" max="1029" width="9.140625" style="177"/>
    <col min="1030" max="1030" width="45.140625" style="177" customWidth="1"/>
    <col min="1031" max="1031" width="13" style="177" customWidth="1"/>
    <col min="1032" max="1037" width="16" style="177" customWidth="1"/>
    <col min="1038" max="1038" width="6.85546875" style="177" customWidth="1"/>
    <col min="1039" max="1039" width="9.140625" style="177"/>
    <col min="1040" max="1040" width="13" style="177" bestFit="1" customWidth="1"/>
    <col min="1041" max="1280" width="9.140625" style="177"/>
    <col min="1281" max="1281" width="3.5703125" style="177" customWidth="1"/>
    <col min="1282" max="1285" width="9.140625" style="177"/>
    <col min="1286" max="1286" width="45.140625" style="177" customWidth="1"/>
    <col min="1287" max="1287" width="13" style="177" customWidth="1"/>
    <col min="1288" max="1293" width="16" style="177" customWidth="1"/>
    <col min="1294" max="1294" width="6.85546875" style="177" customWidth="1"/>
    <col min="1295" max="1295" width="9.140625" style="177"/>
    <col min="1296" max="1296" width="13" style="177" bestFit="1" customWidth="1"/>
    <col min="1297" max="1536" width="9.140625" style="177"/>
    <col min="1537" max="1537" width="3.5703125" style="177" customWidth="1"/>
    <col min="1538" max="1541" width="9.140625" style="177"/>
    <col min="1542" max="1542" width="45.140625" style="177" customWidth="1"/>
    <col min="1543" max="1543" width="13" style="177" customWidth="1"/>
    <col min="1544" max="1549" width="16" style="177" customWidth="1"/>
    <col min="1550" max="1550" width="6.85546875" style="177" customWidth="1"/>
    <col min="1551" max="1551" width="9.140625" style="177"/>
    <col min="1552" max="1552" width="13" style="177" bestFit="1" customWidth="1"/>
    <col min="1553" max="1792" width="9.140625" style="177"/>
    <col min="1793" max="1793" width="3.5703125" style="177" customWidth="1"/>
    <col min="1794" max="1797" width="9.140625" style="177"/>
    <col min="1798" max="1798" width="45.140625" style="177" customWidth="1"/>
    <col min="1799" max="1799" width="13" style="177" customWidth="1"/>
    <col min="1800" max="1805" width="16" style="177" customWidth="1"/>
    <col min="1806" max="1806" width="6.85546875" style="177" customWidth="1"/>
    <col min="1807" max="1807" width="9.140625" style="177"/>
    <col min="1808" max="1808" width="13" style="177" bestFit="1" customWidth="1"/>
    <col min="1809" max="2048" width="9.140625" style="177"/>
    <col min="2049" max="2049" width="3.5703125" style="177" customWidth="1"/>
    <col min="2050" max="2053" width="9.140625" style="177"/>
    <col min="2054" max="2054" width="45.140625" style="177" customWidth="1"/>
    <col min="2055" max="2055" width="13" style="177" customWidth="1"/>
    <col min="2056" max="2061" width="16" style="177" customWidth="1"/>
    <col min="2062" max="2062" width="6.85546875" style="177" customWidth="1"/>
    <col min="2063" max="2063" width="9.140625" style="177"/>
    <col min="2064" max="2064" width="13" style="177" bestFit="1" customWidth="1"/>
    <col min="2065" max="2304" width="9.140625" style="177"/>
    <col min="2305" max="2305" width="3.5703125" style="177" customWidth="1"/>
    <col min="2306" max="2309" width="9.140625" style="177"/>
    <col min="2310" max="2310" width="45.140625" style="177" customWidth="1"/>
    <col min="2311" max="2311" width="13" style="177" customWidth="1"/>
    <col min="2312" max="2317" width="16" style="177" customWidth="1"/>
    <col min="2318" max="2318" width="6.85546875" style="177" customWidth="1"/>
    <col min="2319" max="2319" width="9.140625" style="177"/>
    <col min="2320" max="2320" width="13" style="177" bestFit="1" customWidth="1"/>
    <col min="2321" max="2560" width="9.140625" style="177"/>
    <col min="2561" max="2561" width="3.5703125" style="177" customWidth="1"/>
    <col min="2562" max="2565" width="9.140625" style="177"/>
    <col min="2566" max="2566" width="45.140625" style="177" customWidth="1"/>
    <col min="2567" max="2567" width="13" style="177" customWidth="1"/>
    <col min="2568" max="2573" width="16" style="177" customWidth="1"/>
    <col min="2574" max="2574" width="6.85546875" style="177" customWidth="1"/>
    <col min="2575" max="2575" width="9.140625" style="177"/>
    <col min="2576" max="2576" width="13" style="177" bestFit="1" customWidth="1"/>
    <col min="2577" max="2816" width="9.140625" style="177"/>
    <col min="2817" max="2817" width="3.5703125" style="177" customWidth="1"/>
    <col min="2818" max="2821" width="9.140625" style="177"/>
    <col min="2822" max="2822" width="45.140625" style="177" customWidth="1"/>
    <col min="2823" max="2823" width="13" style="177" customWidth="1"/>
    <col min="2824" max="2829" width="16" style="177" customWidth="1"/>
    <col min="2830" max="2830" width="6.85546875" style="177" customWidth="1"/>
    <col min="2831" max="2831" width="9.140625" style="177"/>
    <col min="2832" max="2832" width="13" style="177" bestFit="1" customWidth="1"/>
    <col min="2833" max="3072" width="9.140625" style="177"/>
    <col min="3073" max="3073" width="3.5703125" style="177" customWidth="1"/>
    <col min="3074" max="3077" width="9.140625" style="177"/>
    <col min="3078" max="3078" width="45.140625" style="177" customWidth="1"/>
    <col min="3079" max="3079" width="13" style="177" customWidth="1"/>
    <col min="3080" max="3085" width="16" style="177" customWidth="1"/>
    <col min="3086" max="3086" width="6.85546875" style="177" customWidth="1"/>
    <col min="3087" max="3087" width="9.140625" style="177"/>
    <col min="3088" max="3088" width="13" style="177" bestFit="1" customWidth="1"/>
    <col min="3089" max="3328" width="9.140625" style="177"/>
    <col min="3329" max="3329" width="3.5703125" style="177" customWidth="1"/>
    <col min="3330" max="3333" width="9.140625" style="177"/>
    <col min="3334" max="3334" width="45.140625" style="177" customWidth="1"/>
    <col min="3335" max="3335" width="13" style="177" customWidth="1"/>
    <col min="3336" max="3341" width="16" style="177" customWidth="1"/>
    <col min="3342" max="3342" width="6.85546875" style="177" customWidth="1"/>
    <col min="3343" max="3343" width="9.140625" style="177"/>
    <col min="3344" max="3344" width="13" style="177" bestFit="1" customWidth="1"/>
    <col min="3345" max="3584" width="9.140625" style="177"/>
    <col min="3585" max="3585" width="3.5703125" style="177" customWidth="1"/>
    <col min="3586" max="3589" width="9.140625" style="177"/>
    <col min="3590" max="3590" width="45.140625" style="177" customWidth="1"/>
    <col min="3591" max="3591" width="13" style="177" customWidth="1"/>
    <col min="3592" max="3597" width="16" style="177" customWidth="1"/>
    <col min="3598" max="3598" width="6.85546875" style="177" customWidth="1"/>
    <col min="3599" max="3599" width="9.140625" style="177"/>
    <col min="3600" max="3600" width="13" style="177" bestFit="1" customWidth="1"/>
    <col min="3601" max="3840" width="9.140625" style="177"/>
    <col min="3841" max="3841" width="3.5703125" style="177" customWidth="1"/>
    <col min="3842" max="3845" width="9.140625" style="177"/>
    <col min="3846" max="3846" width="45.140625" style="177" customWidth="1"/>
    <col min="3847" max="3847" width="13" style="177" customWidth="1"/>
    <col min="3848" max="3853" width="16" style="177" customWidth="1"/>
    <col min="3854" max="3854" width="6.85546875" style="177" customWidth="1"/>
    <col min="3855" max="3855" width="9.140625" style="177"/>
    <col min="3856" max="3856" width="13" style="177" bestFit="1" customWidth="1"/>
    <col min="3857" max="4096" width="9.140625" style="177"/>
    <col min="4097" max="4097" width="3.5703125" style="177" customWidth="1"/>
    <col min="4098" max="4101" width="9.140625" style="177"/>
    <col min="4102" max="4102" width="45.140625" style="177" customWidth="1"/>
    <col min="4103" max="4103" width="13" style="177" customWidth="1"/>
    <col min="4104" max="4109" width="16" style="177" customWidth="1"/>
    <col min="4110" max="4110" width="6.85546875" style="177" customWidth="1"/>
    <col min="4111" max="4111" width="9.140625" style="177"/>
    <col min="4112" max="4112" width="13" style="177" bestFit="1" customWidth="1"/>
    <col min="4113" max="4352" width="9.140625" style="177"/>
    <col min="4353" max="4353" width="3.5703125" style="177" customWidth="1"/>
    <col min="4354" max="4357" width="9.140625" style="177"/>
    <col min="4358" max="4358" width="45.140625" style="177" customWidth="1"/>
    <col min="4359" max="4359" width="13" style="177" customWidth="1"/>
    <col min="4360" max="4365" width="16" style="177" customWidth="1"/>
    <col min="4366" max="4366" width="6.85546875" style="177" customWidth="1"/>
    <col min="4367" max="4367" width="9.140625" style="177"/>
    <col min="4368" max="4368" width="13" style="177" bestFit="1" customWidth="1"/>
    <col min="4369" max="4608" width="9.140625" style="177"/>
    <col min="4609" max="4609" width="3.5703125" style="177" customWidth="1"/>
    <col min="4610" max="4613" width="9.140625" style="177"/>
    <col min="4614" max="4614" width="45.140625" style="177" customWidth="1"/>
    <col min="4615" max="4615" width="13" style="177" customWidth="1"/>
    <col min="4616" max="4621" width="16" style="177" customWidth="1"/>
    <col min="4622" max="4622" width="6.85546875" style="177" customWidth="1"/>
    <col min="4623" max="4623" width="9.140625" style="177"/>
    <col min="4624" max="4624" width="13" style="177" bestFit="1" customWidth="1"/>
    <col min="4625" max="4864" width="9.140625" style="177"/>
    <col min="4865" max="4865" width="3.5703125" style="177" customWidth="1"/>
    <col min="4866" max="4869" width="9.140625" style="177"/>
    <col min="4870" max="4870" width="45.140625" style="177" customWidth="1"/>
    <col min="4871" max="4871" width="13" style="177" customWidth="1"/>
    <col min="4872" max="4877" width="16" style="177" customWidth="1"/>
    <col min="4878" max="4878" width="6.85546875" style="177" customWidth="1"/>
    <col min="4879" max="4879" width="9.140625" style="177"/>
    <col min="4880" max="4880" width="13" style="177" bestFit="1" customWidth="1"/>
    <col min="4881" max="5120" width="9.140625" style="177"/>
    <col min="5121" max="5121" width="3.5703125" style="177" customWidth="1"/>
    <col min="5122" max="5125" width="9.140625" style="177"/>
    <col min="5126" max="5126" width="45.140625" style="177" customWidth="1"/>
    <col min="5127" max="5127" width="13" style="177" customWidth="1"/>
    <col min="5128" max="5133" width="16" style="177" customWidth="1"/>
    <col min="5134" max="5134" width="6.85546875" style="177" customWidth="1"/>
    <col min="5135" max="5135" width="9.140625" style="177"/>
    <col min="5136" max="5136" width="13" style="177" bestFit="1" customWidth="1"/>
    <col min="5137" max="5376" width="9.140625" style="177"/>
    <col min="5377" max="5377" width="3.5703125" style="177" customWidth="1"/>
    <col min="5378" max="5381" width="9.140625" style="177"/>
    <col min="5382" max="5382" width="45.140625" style="177" customWidth="1"/>
    <col min="5383" max="5383" width="13" style="177" customWidth="1"/>
    <col min="5384" max="5389" width="16" style="177" customWidth="1"/>
    <col min="5390" max="5390" width="6.85546875" style="177" customWidth="1"/>
    <col min="5391" max="5391" width="9.140625" style="177"/>
    <col min="5392" max="5392" width="13" style="177" bestFit="1" customWidth="1"/>
    <col min="5393" max="5632" width="9.140625" style="177"/>
    <col min="5633" max="5633" width="3.5703125" style="177" customWidth="1"/>
    <col min="5634" max="5637" width="9.140625" style="177"/>
    <col min="5638" max="5638" width="45.140625" style="177" customWidth="1"/>
    <col min="5639" max="5639" width="13" style="177" customWidth="1"/>
    <col min="5640" max="5645" width="16" style="177" customWidth="1"/>
    <col min="5646" max="5646" width="6.85546875" style="177" customWidth="1"/>
    <col min="5647" max="5647" width="9.140625" style="177"/>
    <col min="5648" max="5648" width="13" style="177" bestFit="1" customWidth="1"/>
    <col min="5649" max="5888" width="9.140625" style="177"/>
    <col min="5889" max="5889" width="3.5703125" style="177" customWidth="1"/>
    <col min="5890" max="5893" width="9.140625" style="177"/>
    <col min="5894" max="5894" width="45.140625" style="177" customWidth="1"/>
    <col min="5895" max="5895" width="13" style="177" customWidth="1"/>
    <col min="5896" max="5901" width="16" style="177" customWidth="1"/>
    <col min="5902" max="5902" width="6.85546875" style="177" customWidth="1"/>
    <col min="5903" max="5903" width="9.140625" style="177"/>
    <col min="5904" max="5904" width="13" style="177" bestFit="1" customWidth="1"/>
    <col min="5905" max="6144" width="9.140625" style="177"/>
    <col min="6145" max="6145" width="3.5703125" style="177" customWidth="1"/>
    <col min="6146" max="6149" width="9.140625" style="177"/>
    <col min="6150" max="6150" width="45.140625" style="177" customWidth="1"/>
    <col min="6151" max="6151" width="13" style="177" customWidth="1"/>
    <col min="6152" max="6157" width="16" style="177" customWidth="1"/>
    <col min="6158" max="6158" width="6.85546875" style="177" customWidth="1"/>
    <col min="6159" max="6159" width="9.140625" style="177"/>
    <col min="6160" max="6160" width="13" style="177" bestFit="1" customWidth="1"/>
    <col min="6161" max="6400" width="9.140625" style="177"/>
    <col min="6401" max="6401" width="3.5703125" style="177" customWidth="1"/>
    <col min="6402" max="6405" width="9.140625" style="177"/>
    <col min="6406" max="6406" width="45.140625" style="177" customWidth="1"/>
    <col min="6407" max="6407" width="13" style="177" customWidth="1"/>
    <col min="6408" max="6413" width="16" style="177" customWidth="1"/>
    <col min="6414" max="6414" width="6.85546875" style="177" customWidth="1"/>
    <col min="6415" max="6415" width="9.140625" style="177"/>
    <col min="6416" max="6416" width="13" style="177" bestFit="1" customWidth="1"/>
    <col min="6417" max="6656" width="9.140625" style="177"/>
    <col min="6657" max="6657" width="3.5703125" style="177" customWidth="1"/>
    <col min="6658" max="6661" width="9.140625" style="177"/>
    <col min="6662" max="6662" width="45.140625" style="177" customWidth="1"/>
    <col min="6663" max="6663" width="13" style="177" customWidth="1"/>
    <col min="6664" max="6669" width="16" style="177" customWidth="1"/>
    <col min="6670" max="6670" width="6.85546875" style="177" customWidth="1"/>
    <col min="6671" max="6671" width="9.140625" style="177"/>
    <col min="6672" max="6672" width="13" style="177" bestFit="1" customWidth="1"/>
    <col min="6673" max="6912" width="9.140625" style="177"/>
    <col min="6913" max="6913" width="3.5703125" style="177" customWidth="1"/>
    <col min="6914" max="6917" width="9.140625" style="177"/>
    <col min="6918" max="6918" width="45.140625" style="177" customWidth="1"/>
    <col min="6919" max="6919" width="13" style="177" customWidth="1"/>
    <col min="6920" max="6925" width="16" style="177" customWidth="1"/>
    <col min="6926" max="6926" width="6.85546875" style="177" customWidth="1"/>
    <col min="6927" max="6927" width="9.140625" style="177"/>
    <col min="6928" max="6928" width="13" style="177" bestFit="1" customWidth="1"/>
    <col min="6929" max="7168" width="9.140625" style="177"/>
    <col min="7169" max="7169" width="3.5703125" style="177" customWidth="1"/>
    <col min="7170" max="7173" width="9.140625" style="177"/>
    <col min="7174" max="7174" width="45.140625" style="177" customWidth="1"/>
    <col min="7175" max="7175" width="13" style="177" customWidth="1"/>
    <col min="7176" max="7181" width="16" style="177" customWidth="1"/>
    <col min="7182" max="7182" width="6.85546875" style="177" customWidth="1"/>
    <col min="7183" max="7183" width="9.140625" style="177"/>
    <col min="7184" max="7184" width="13" style="177" bestFit="1" customWidth="1"/>
    <col min="7185" max="7424" width="9.140625" style="177"/>
    <col min="7425" max="7425" width="3.5703125" style="177" customWidth="1"/>
    <col min="7426" max="7429" width="9.140625" style="177"/>
    <col min="7430" max="7430" width="45.140625" style="177" customWidth="1"/>
    <col min="7431" max="7431" width="13" style="177" customWidth="1"/>
    <col min="7432" max="7437" width="16" style="177" customWidth="1"/>
    <col min="7438" max="7438" width="6.85546875" style="177" customWidth="1"/>
    <col min="7439" max="7439" width="9.140625" style="177"/>
    <col min="7440" max="7440" width="13" style="177" bestFit="1" customWidth="1"/>
    <col min="7441" max="7680" width="9.140625" style="177"/>
    <col min="7681" max="7681" width="3.5703125" style="177" customWidth="1"/>
    <col min="7682" max="7685" width="9.140625" style="177"/>
    <col min="7686" max="7686" width="45.140625" style="177" customWidth="1"/>
    <col min="7687" max="7687" width="13" style="177" customWidth="1"/>
    <col min="7688" max="7693" width="16" style="177" customWidth="1"/>
    <col min="7694" max="7694" width="6.85546875" style="177" customWidth="1"/>
    <col min="7695" max="7695" width="9.140625" style="177"/>
    <col min="7696" max="7696" width="13" style="177" bestFit="1" customWidth="1"/>
    <col min="7697" max="7936" width="9.140625" style="177"/>
    <col min="7937" max="7937" width="3.5703125" style="177" customWidth="1"/>
    <col min="7938" max="7941" width="9.140625" style="177"/>
    <col min="7942" max="7942" width="45.140625" style="177" customWidth="1"/>
    <col min="7943" max="7943" width="13" style="177" customWidth="1"/>
    <col min="7944" max="7949" width="16" style="177" customWidth="1"/>
    <col min="7950" max="7950" width="6.85546875" style="177" customWidth="1"/>
    <col min="7951" max="7951" width="9.140625" style="177"/>
    <col min="7952" max="7952" width="13" style="177" bestFit="1" customWidth="1"/>
    <col min="7953" max="8192" width="9.140625" style="177"/>
    <col min="8193" max="8193" width="3.5703125" style="177" customWidth="1"/>
    <col min="8194" max="8197" width="9.140625" style="177"/>
    <col min="8198" max="8198" width="45.140625" style="177" customWidth="1"/>
    <col min="8199" max="8199" width="13" style="177" customWidth="1"/>
    <col min="8200" max="8205" width="16" style="177" customWidth="1"/>
    <col min="8206" max="8206" width="6.85546875" style="177" customWidth="1"/>
    <col min="8207" max="8207" width="9.140625" style="177"/>
    <col min="8208" max="8208" width="13" style="177" bestFit="1" customWidth="1"/>
    <col min="8209" max="8448" width="9.140625" style="177"/>
    <col min="8449" max="8449" width="3.5703125" style="177" customWidth="1"/>
    <col min="8450" max="8453" width="9.140625" style="177"/>
    <col min="8454" max="8454" width="45.140625" style="177" customWidth="1"/>
    <col min="8455" max="8455" width="13" style="177" customWidth="1"/>
    <col min="8456" max="8461" width="16" style="177" customWidth="1"/>
    <col min="8462" max="8462" width="6.85546875" style="177" customWidth="1"/>
    <col min="8463" max="8463" width="9.140625" style="177"/>
    <col min="8464" max="8464" width="13" style="177" bestFit="1" customWidth="1"/>
    <col min="8465" max="8704" width="9.140625" style="177"/>
    <col min="8705" max="8705" width="3.5703125" style="177" customWidth="1"/>
    <col min="8706" max="8709" width="9.140625" style="177"/>
    <col min="8710" max="8710" width="45.140625" style="177" customWidth="1"/>
    <col min="8711" max="8711" width="13" style="177" customWidth="1"/>
    <col min="8712" max="8717" width="16" style="177" customWidth="1"/>
    <col min="8718" max="8718" width="6.85546875" style="177" customWidth="1"/>
    <col min="8719" max="8719" width="9.140625" style="177"/>
    <col min="8720" max="8720" width="13" style="177" bestFit="1" customWidth="1"/>
    <col min="8721" max="8960" width="9.140625" style="177"/>
    <col min="8961" max="8961" width="3.5703125" style="177" customWidth="1"/>
    <col min="8962" max="8965" width="9.140625" style="177"/>
    <col min="8966" max="8966" width="45.140625" style="177" customWidth="1"/>
    <col min="8967" max="8967" width="13" style="177" customWidth="1"/>
    <col min="8968" max="8973" width="16" style="177" customWidth="1"/>
    <col min="8974" max="8974" width="6.85546875" style="177" customWidth="1"/>
    <col min="8975" max="8975" width="9.140625" style="177"/>
    <col min="8976" max="8976" width="13" style="177" bestFit="1" customWidth="1"/>
    <col min="8977" max="9216" width="9.140625" style="177"/>
    <col min="9217" max="9217" width="3.5703125" style="177" customWidth="1"/>
    <col min="9218" max="9221" width="9.140625" style="177"/>
    <col min="9222" max="9222" width="45.140625" style="177" customWidth="1"/>
    <col min="9223" max="9223" width="13" style="177" customWidth="1"/>
    <col min="9224" max="9229" width="16" style="177" customWidth="1"/>
    <col min="9230" max="9230" width="6.85546875" style="177" customWidth="1"/>
    <col min="9231" max="9231" width="9.140625" style="177"/>
    <col min="9232" max="9232" width="13" style="177" bestFit="1" customWidth="1"/>
    <col min="9233" max="9472" width="9.140625" style="177"/>
    <col min="9473" max="9473" width="3.5703125" style="177" customWidth="1"/>
    <col min="9474" max="9477" width="9.140625" style="177"/>
    <col min="9478" max="9478" width="45.140625" style="177" customWidth="1"/>
    <col min="9479" max="9479" width="13" style="177" customWidth="1"/>
    <col min="9480" max="9485" width="16" style="177" customWidth="1"/>
    <col min="9486" max="9486" width="6.85546875" style="177" customWidth="1"/>
    <col min="9487" max="9487" width="9.140625" style="177"/>
    <col min="9488" max="9488" width="13" style="177" bestFit="1" customWidth="1"/>
    <col min="9489" max="9728" width="9.140625" style="177"/>
    <col min="9729" max="9729" width="3.5703125" style="177" customWidth="1"/>
    <col min="9730" max="9733" width="9.140625" style="177"/>
    <col min="9734" max="9734" width="45.140625" style="177" customWidth="1"/>
    <col min="9735" max="9735" width="13" style="177" customWidth="1"/>
    <col min="9736" max="9741" width="16" style="177" customWidth="1"/>
    <col min="9742" max="9742" width="6.85546875" style="177" customWidth="1"/>
    <col min="9743" max="9743" width="9.140625" style="177"/>
    <col min="9744" max="9744" width="13" style="177" bestFit="1" customWidth="1"/>
    <col min="9745" max="9984" width="9.140625" style="177"/>
    <col min="9985" max="9985" width="3.5703125" style="177" customWidth="1"/>
    <col min="9986" max="9989" width="9.140625" style="177"/>
    <col min="9990" max="9990" width="45.140625" style="177" customWidth="1"/>
    <col min="9991" max="9991" width="13" style="177" customWidth="1"/>
    <col min="9992" max="9997" width="16" style="177" customWidth="1"/>
    <col min="9998" max="9998" width="6.85546875" style="177" customWidth="1"/>
    <col min="9999" max="9999" width="9.140625" style="177"/>
    <col min="10000" max="10000" width="13" style="177" bestFit="1" customWidth="1"/>
    <col min="10001" max="10240" width="9.140625" style="177"/>
    <col min="10241" max="10241" width="3.5703125" style="177" customWidth="1"/>
    <col min="10242" max="10245" width="9.140625" style="177"/>
    <col min="10246" max="10246" width="45.140625" style="177" customWidth="1"/>
    <col min="10247" max="10247" width="13" style="177" customWidth="1"/>
    <col min="10248" max="10253" width="16" style="177" customWidth="1"/>
    <col min="10254" max="10254" width="6.85546875" style="177" customWidth="1"/>
    <col min="10255" max="10255" width="9.140625" style="177"/>
    <col min="10256" max="10256" width="13" style="177" bestFit="1" customWidth="1"/>
    <col min="10257" max="10496" width="9.140625" style="177"/>
    <col min="10497" max="10497" width="3.5703125" style="177" customWidth="1"/>
    <col min="10498" max="10501" width="9.140625" style="177"/>
    <col min="10502" max="10502" width="45.140625" style="177" customWidth="1"/>
    <col min="10503" max="10503" width="13" style="177" customWidth="1"/>
    <col min="10504" max="10509" width="16" style="177" customWidth="1"/>
    <col min="10510" max="10510" width="6.85546875" style="177" customWidth="1"/>
    <col min="10511" max="10511" width="9.140625" style="177"/>
    <col min="10512" max="10512" width="13" style="177" bestFit="1" customWidth="1"/>
    <col min="10513" max="10752" width="9.140625" style="177"/>
    <col min="10753" max="10753" width="3.5703125" style="177" customWidth="1"/>
    <col min="10754" max="10757" width="9.140625" style="177"/>
    <col min="10758" max="10758" width="45.140625" style="177" customWidth="1"/>
    <col min="10759" max="10759" width="13" style="177" customWidth="1"/>
    <col min="10760" max="10765" width="16" style="177" customWidth="1"/>
    <col min="10766" max="10766" width="6.85546875" style="177" customWidth="1"/>
    <col min="10767" max="10767" width="9.140625" style="177"/>
    <col min="10768" max="10768" width="13" style="177" bestFit="1" customWidth="1"/>
    <col min="10769" max="11008" width="9.140625" style="177"/>
    <col min="11009" max="11009" width="3.5703125" style="177" customWidth="1"/>
    <col min="11010" max="11013" width="9.140625" style="177"/>
    <col min="11014" max="11014" width="45.140625" style="177" customWidth="1"/>
    <col min="11015" max="11015" width="13" style="177" customWidth="1"/>
    <col min="11016" max="11021" width="16" style="177" customWidth="1"/>
    <col min="11022" max="11022" width="6.85546875" style="177" customWidth="1"/>
    <col min="11023" max="11023" width="9.140625" style="177"/>
    <col min="11024" max="11024" width="13" style="177" bestFit="1" customWidth="1"/>
    <col min="11025" max="11264" width="9.140625" style="177"/>
    <col min="11265" max="11265" width="3.5703125" style="177" customWidth="1"/>
    <col min="11266" max="11269" width="9.140625" style="177"/>
    <col min="11270" max="11270" width="45.140625" style="177" customWidth="1"/>
    <col min="11271" max="11271" width="13" style="177" customWidth="1"/>
    <col min="11272" max="11277" width="16" style="177" customWidth="1"/>
    <col min="11278" max="11278" width="6.85546875" style="177" customWidth="1"/>
    <col min="11279" max="11279" width="9.140625" style="177"/>
    <col min="11280" max="11280" width="13" style="177" bestFit="1" customWidth="1"/>
    <col min="11281" max="11520" width="9.140625" style="177"/>
    <col min="11521" max="11521" width="3.5703125" style="177" customWidth="1"/>
    <col min="11522" max="11525" width="9.140625" style="177"/>
    <col min="11526" max="11526" width="45.140625" style="177" customWidth="1"/>
    <col min="11527" max="11527" width="13" style="177" customWidth="1"/>
    <col min="11528" max="11533" width="16" style="177" customWidth="1"/>
    <col min="11534" max="11534" width="6.85546875" style="177" customWidth="1"/>
    <col min="11535" max="11535" width="9.140625" style="177"/>
    <col min="11536" max="11536" width="13" style="177" bestFit="1" customWidth="1"/>
    <col min="11537" max="11776" width="9.140625" style="177"/>
    <col min="11777" max="11777" width="3.5703125" style="177" customWidth="1"/>
    <col min="11778" max="11781" width="9.140625" style="177"/>
    <col min="11782" max="11782" width="45.140625" style="177" customWidth="1"/>
    <col min="11783" max="11783" width="13" style="177" customWidth="1"/>
    <col min="11784" max="11789" width="16" style="177" customWidth="1"/>
    <col min="11790" max="11790" width="6.85546875" style="177" customWidth="1"/>
    <col min="11791" max="11791" width="9.140625" style="177"/>
    <col min="11792" max="11792" width="13" style="177" bestFit="1" customWidth="1"/>
    <col min="11793" max="12032" width="9.140625" style="177"/>
    <col min="12033" max="12033" width="3.5703125" style="177" customWidth="1"/>
    <col min="12034" max="12037" width="9.140625" style="177"/>
    <col min="12038" max="12038" width="45.140625" style="177" customWidth="1"/>
    <col min="12039" max="12039" width="13" style="177" customWidth="1"/>
    <col min="12040" max="12045" width="16" style="177" customWidth="1"/>
    <col min="12046" max="12046" width="6.85546875" style="177" customWidth="1"/>
    <col min="12047" max="12047" width="9.140625" style="177"/>
    <col min="12048" max="12048" width="13" style="177" bestFit="1" customWidth="1"/>
    <col min="12049" max="12288" width="9.140625" style="177"/>
    <col min="12289" max="12289" width="3.5703125" style="177" customWidth="1"/>
    <col min="12290" max="12293" width="9.140625" style="177"/>
    <col min="12294" max="12294" width="45.140625" style="177" customWidth="1"/>
    <col min="12295" max="12295" width="13" style="177" customWidth="1"/>
    <col min="12296" max="12301" width="16" style="177" customWidth="1"/>
    <col min="12302" max="12302" width="6.85546875" style="177" customWidth="1"/>
    <col min="12303" max="12303" width="9.140625" style="177"/>
    <col min="12304" max="12304" width="13" style="177" bestFit="1" customWidth="1"/>
    <col min="12305" max="12544" width="9.140625" style="177"/>
    <col min="12545" max="12545" width="3.5703125" style="177" customWidth="1"/>
    <col min="12546" max="12549" width="9.140625" style="177"/>
    <col min="12550" max="12550" width="45.140625" style="177" customWidth="1"/>
    <col min="12551" max="12551" width="13" style="177" customWidth="1"/>
    <col min="12552" max="12557" width="16" style="177" customWidth="1"/>
    <col min="12558" max="12558" width="6.85546875" style="177" customWidth="1"/>
    <col min="12559" max="12559" width="9.140625" style="177"/>
    <col min="12560" max="12560" width="13" style="177" bestFit="1" customWidth="1"/>
    <col min="12561" max="12800" width="9.140625" style="177"/>
    <col min="12801" max="12801" width="3.5703125" style="177" customWidth="1"/>
    <col min="12802" max="12805" width="9.140625" style="177"/>
    <col min="12806" max="12806" width="45.140625" style="177" customWidth="1"/>
    <col min="12807" max="12807" width="13" style="177" customWidth="1"/>
    <col min="12808" max="12813" width="16" style="177" customWidth="1"/>
    <col min="12814" max="12814" width="6.85546875" style="177" customWidth="1"/>
    <col min="12815" max="12815" width="9.140625" style="177"/>
    <col min="12816" max="12816" width="13" style="177" bestFit="1" customWidth="1"/>
    <col min="12817" max="13056" width="9.140625" style="177"/>
    <col min="13057" max="13057" width="3.5703125" style="177" customWidth="1"/>
    <col min="13058" max="13061" width="9.140625" style="177"/>
    <col min="13062" max="13062" width="45.140625" style="177" customWidth="1"/>
    <col min="13063" max="13063" width="13" style="177" customWidth="1"/>
    <col min="13064" max="13069" width="16" style="177" customWidth="1"/>
    <col min="13070" max="13070" width="6.85546875" style="177" customWidth="1"/>
    <col min="13071" max="13071" width="9.140625" style="177"/>
    <col min="13072" max="13072" width="13" style="177" bestFit="1" customWidth="1"/>
    <col min="13073" max="13312" width="9.140625" style="177"/>
    <col min="13313" max="13313" width="3.5703125" style="177" customWidth="1"/>
    <col min="13314" max="13317" width="9.140625" style="177"/>
    <col min="13318" max="13318" width="45.140625" style="177" customWidth="1"/>
    <col min="13319" max="13319" width="13" style="177" customWidth="1"/>
    <col min="13320" max="13325" width="16" style="177" customWidth="1"/>
    <col min="13326" max="13326" width="6.85546875" style="177" customWidth="1"/>
    <col min="13327" max="13327" width="9.140625" style="177"/>
    <col min="13328" max="13328" width="13" style="177" bestFit="1" customWidth="1"/>
    <col min="13329" max="13568" width="9.140625" style="177"/>
    <col min="13569" max="13569" width="3.5703125" style="177" customWidth="1"/>
    <col min="13570" max="13573" width="9.140625" style="177"/>
    <col min="13574" max="13574" width="45.140625" style="177" customWidth="1"/>
    <col min="13575" max="13575" width="13" style="177" customWidth="1"/>
    <col min="13576" max="13581" width="16" style="177" customWidth="1"/>
    <col min="13582" max="13582" width="6.85546875" style="177" customWidth="1"/>
    <col min="13583" max="13583" width="9.140625" style="177"/>
    <col min="13584" max="13584" width="13" style="177" bestFit="1" customWidth="1"/>
    <col min="13585" max="13824" width="9.140625" style="177"/>
    <col min="13825" max="13825" width="3.5703125" style="177" customWidth="1"/>
    <col min="13826" max="13829" width="9.140625" style="177"/>
    <col min="13830" max="13830" width="45.140625" style="177" customWidth="1"/>
    <col min="13831" max="13831" width="13" style="177" customWidth="1"/>
    <col min="13832" max="13837" width="16" style="177" customWidth="1"/>
    <col min="13838" max="13838" width="6.85546875" style="177" customWidth="1"/>
    <col min="13839" max="13839" width="9.140625" style="177"/>
    <col min="13840" max="13840" width="13" style="177" bestFit="1" customWidth="1"/>
    <col min="13841" max="14080" width="9.140625" style="177"/>
    <col min="14081" max="14081" width="3.5703125" style="177" customWidth="1"/>
    <col min="14082" max="14085" width="9.140625" style="177"/>
    <col min="14086" max="14086" width="45.140625" style="177" customWidth="1"/>
    <col min="14087" max="14087" width="13" style="177" customWidth="1"/>
    <col min="14088" max="14093" width="16" style="177" customWidth="1"/>
    <col min="14094" max="14094" width="6.85546875" style="177" customWidth="1"/>
    <col min="14095" max="14095" width="9.140625" style="177"/>
    <col min="14096" max="14096" width="13" style="177" bestFit="1" customWidth="1"/>
    <col min="14097" max="14336" width="9.140625" style="177"/>
    <col min="14337" max="14337" width="3.5703125" style="177" customWidth="1"/>
    <col min="14338" max="14341" width="9.140625" style="177"/>
    <col min="14342" max="14342" width="45.140625" style="177" customWidth="1"/>
    <col min="14343" max="14343" width="13" style="177" customWidth="1"/>
    <col min="14344" max="14349" width="16" style="177" customWidth="1"/>
    <col min="14350" max="14350" width="6.85546875" style="177" customWidth="1"/>
    <col min="14351" max="14351" width="9.140625" style="177"/>
    <col min="14352" max="14352" width="13" style="177" bestFit="1" customWidth="1"/>
    <col min="14353" max="14592" width="9.140625" style="177"/>
    <col min="14593" max="14593" width="3.5703125" style="177" customWidth="1"/>
    <col min="14594" max="14597" width="9.140625" style="177"/>
    <col min="14598" max="14598" width="45.140625" style="177" customWidth="1"/>
    <col min="14599" max="14599" width="13" style="177" customWidth="1"/>
    <col min="14600" max="14605" width="16" style="177" customWidth="1"/>
    <col min="14606" max="14606" width="6.85546875" style="177" customWidth="1"/>
    <col min="14607" max="14607" width="9.140625" style="177"/>
    <col min="14608" max="14608" width="13" style="177" bestFit="1" customWidth="1"/>
    <col min="14609" max="14848" width="9.140625" style="177"/>
    <col min="14849" max="14849" width="3.5703125" style="177" customWidth="1"/>
    <col min="14850" max="14853" width="9.140625" style="177"/>
    <col min="14854" max="14854" width="45.140625" style="177" customWidth="1"/>
    <col min="14855" max="14855" width="13" style="177" customWidth="1"/>
    <col min="14856" max="14861" width="16" style="177" customWidth="1"/>
    <col min="14862" max="14862" width="6.85546875" style="177" customWidth="1"/>
    <col min="14863" max="14863" width="9.140625" style="177"/>
    <col min="14864" max="14864" width="13" style="177" bestFit="1" customWidth="1"/>
    <col min="14865" max="15104" width="9.140625" style="177"/>
    <col min="15105" max="15105" width="3.5703125" style="177" customWidth="1"/>
    <col min="15106" max="15109" width="9.140625" style="177"/>
    <col min="15110" max="15110" width="45.140625" style="177" customWidth="1"/>
    <col min="15111" max="15111" width="13" style="177" customWidth="1"/>
    <col min="15112" max="15117" width="16" style="177" customWidth="1"/>
    <col min="15118" max="15118" width="6.85546875" style="177" customWidth="1"/>
    <col min="15119" max="15119" width="9.140625" style="177"/>
    <col min="15120" max="15120" width="13" style="177" bestFit="1" customWidth="1"/>
    <col min="15121" max="15360" width="9.140625" style="177"/>
    <col min="15361" max="15361" width="3.5703125" style="177" customWidth="1"/>
    <col min="15362" max="15365" width="9.140625" style="177"/>
    <col min="15366" max="15366" width="45.140625" style="177" customWidth="1"/>
    <col min="15367" max="15367" width="13" style="177" customWidth="1"/>
    <col min="15368" max="15373" width="16" style="177" customWidth="1"/>
    <col min="15374" max="15374" width="6.85546875" style="177" customWidth="1"/>
    <col min="15375" max="15375" width="9.140625" style="177"/>
    <col min="15376" max="15376" width="13" style="177" bestFit="1" customWidth="1"/>
    <col min="15377" max="15616" width="9.140625" style="177"/>
    <col min="15617" max="15617" width="3.5703125" style="177" customWidth="1"/>
    <col min="15618" max="15621" width="9.140625" style="177"/>
    <col min="15622" max="15622" width="45.140625" style="177" customWidth="1"/>
    <col min="15623" max="15623" width="13" style="177" customWidth="1"/>
    <col min="15624" max="15629" width="16" style="177" customWidth="1"/>
    <col min="15630" max="15630" width="6.85546875" style="177" customWidth="1"/>
    <col min="15631" max="15631" width="9.140625" style="177"/>
    <col min="15632" max="15632" width="13" style="177" bestFit="1" customWidth="1"/>
    <col min="15633" max="15872" width="9.140625" style="177"/>
    <col min="15873" max="15873" width="3.5703125" style="177" customWidth="1"/>
    <col min="15874" max="15877" width="9.140625" style="177"/>
    <col min="15878" max="15878" width="45.140625" style="177" customWidth="1"/>
    <col min="15879" max="15879" width="13" style="177" customWidth="1"/>
    <col min="15880" max="15885" width="16" style="177" customWidth="1"/>
    <col min="15886" max="15886" width="6.85546875" style="177" customWidth="1"/>
    <col min="15887" max="15887" width="9.140625" style="177"/>
    <col min="15888" max="15888" width="13" style="177" bestFit="1" customWidth="1"/>
    <col min="15889" max="16128" width="9.140625" style="177"/>
    <col min="16129" max="16129" width="3.5703125" style="177" customWidth="1"/>
    <col min="16130" max="16133" width="9.140625" style="177"/>
    <col min="16134" max="16134" width="45.140625" style="177" customWidth="1"/>
    <col min="16135" max="16135" width="13" style="177" customWidth="1"/>
    <col min="16136" max="16141" width="16" style="177" customWidth="1"/>
    <col min="16142" max="16142" width="6.85546875" style="177" customWidth="1"/>
    <col min="16143" max="16143" width="9.140625" style="177"/>
    <col min="16144" max="16144" width="13" style="177" bestFit="1" customWidth="1"/>
    <col min="16145" max="16384" width="9.140625" style="177"/>
  </cols>
  <sheetData>
    <row r="1" spans="1:16" s="170" customFormat="1" ht="16.5" thickBot="1">
      <c r="A1" s="167"/>
      <c r="B1" s="167"/>
      <c r="C1" s="167"/>
      <c r="D1" s="167"/>
      <c r="E1" s="167"/>
      <c r="F1" s="167"/>
      <c r="G1" s="168"/>
      <c r="H1" s="167"/>
      <c r="I1" s="167"/>
      <c r="J1" s="167"/>
      <c r="K1" s="167"/>
      <c r="L1" s="167"/>
      <c r="M1" s="167"/>
      <c r="N1" s="169"/>
    </row>
    <row r="2" spans="1:16" s="170" customFormat="1" ht="16.5" thickTop="1">
      <c r="A2" s="167"/>
      <c r="B2" s="171"/>
      <c r="C2" s="172"/>
      <c r="D2" s="172"/>
      <c r="E2" s="172"/>
      <c r="F2" s="172"/>
      <c r="G2" s="173"/>
      <c r="H2" s="172"/>
      <c r="I2" s="172"/>
      <c r="J2" s="172"/>
      <c r="K2" s="172"/>
      <c r="L2" s="172"/>
      <c r="M2" s="172"/>
      <c r="N2" s="174"/>
    </row>
    <row r="3" spans="1:16" ht="15.75" customHeight="1">
      <c r="A3" s="167"/>
      <c r="B3" s="175"/>
      <c r="C3" s="176"/>
      <c r="E3" s="178"/>
      <c r="F3" s="249" t="s">
        <v>177</v>
      </c>
      <c r="G3" s="249"/>
      <c r="H3" s="249"/>
      <c r="K3" s="179"/>
      <c r="M3" s="179"/>
      <c r="N3" s="180"/>
    </row>
    <row r="4" spans="1:16" s="170" customFormat="1">
      <c r="A4" s="167"/>
      <c r="B4" s="181"/>
      <c r="C4" s="182"/>
      <c r="E4" s="183"/>
      <c r="F4" s="250" t="s">
        <v>0</v>
      </c>
      <c r="G4" s="250"/>
      <c r="H4" s="250"/>
      <c r="I4" s="182"/>
      <c r="J4" s="182"/>
      <c r="K4" s="182"/>
      <c r="L4" s="182"/>
      <c r="M4" s="182"/>
      <c r="N4" s="180"/>
    </row>
    <row r="5" spans="1:16" s="170" customFormat="1">
      <c r="A5" s="167"/>
      <c r="B5" s="181"/>
      <c r="C5" s="182"/>
      <c r="D5" s="183"/>
      <c r="E5" s="184"/>
      <c r="F5" s="251" t="s">
        <v>1</v>
      </c>
      <c r="G5" s="251"/>
      <c r="H5" s="251"/>
      <c r="I5" s="182"/>
      <c r="J5" s="182"/>
      <c r="K5" s="182"/>
      <c r="L5" s="182"/>
      <c r="M5" s="182"/>
      <c r="N5" s="180"/>
    </row>
    <row r="6" spans="1:16" s="170" customFormat="1" ht="21.75" customHeight="1">
      <c r="A6" s="167"/>
      <c r="B6" s="181"/>
      <c r="C6" s="182"/>
      <c r="D6" s="182"/>
      <c r="E6" s="182"/>
      <c r="F6" s="182"/>
      <c r="G6" s="185"/>
      <c r="H6" s="186"/>
      <c r="I6" s="187" t="s">
        <v>2</v>
      </c>
      <c r="J6" s="186"/>
      <c r="K6" s="252" t="s">
        <v>3</v>
      </c>
      <c r="L6" s="253"/>
      <c r="M6" s="253"/>
      <c r="N6" s="180"/>
    </row>
    <row r="7" spans="1:16" ht="22.5" customHeight="1" thickBot="1">
      <c r="A7" s="167"/>
      <c r="B7" s="181"/>
      <c r="C7" s="182" t="s">
        <v>178</v>
      </c>
      <c r="D7" s="184"/>
      <c r="E7" s="182"/>
      <c r="F7" s="182"/>
      <c r="G7" s="188"/>
      <c r="H7" s="189"/>
      <c r="I7" s="190" t="s">
        <v>179</v>
      </c>
      <c r="J7" s="189"/>
      <c r="K7" s="189"/>
      <c r="L7" s="190" t="s">
        <v>180</v>
      </c>
      <c r="M7" s="189"/>
      <c r="N7" s="180"/>
    </row>
    <row r="8" spans="1:16" ht="16.5" thickTop="1">
      <c r="A8" s="167"/>
      <c r="B8" s="191"/>
      <c r="C8" s="192"/>
      <c r="D8" s="192"/>
      <c r="E8" s="192"/>
      <c r="F8" s="192"/>
      <c r="G8" s="193" t="s">
        <v>5</v>
      </c>
      <c r="H8" s="194" t="s">
        <v>6</v>
      </c>
      <c r="I8" s="195" t="s">
        <v>7</v>
      </c>
      <c r="J8" s="196" t="s">
        <v>8</v>
      </c>
      <c r="K8" s="194" t="s">
        <v>6</v>
      </c>
      <c r="L8" s="195" t="s">
        <v>7</v>
      </c>
      <c r="M8" s="196" t="s">
        <v>8</v>
      </c>
      <c r="N8" s="180"/>
    </row>
    <row r="9" spans="1:16" s="204" customFormat="1" ht="16.5" thickBot="1">
      <c r="A9" s="197"/>
      <c r="B9" s="198" t="s">
        <v>9</v>
      </c>
      <c r="C9" s="184" t="s">
        <v>181</v>
      </c>
      <c r="D9" s="184"/>
      <c r="E9" s="184"/>
      <c r="F9" s="184"/>
      <c r="G9" s="199"/>
      <c r="H9" s="200">
        <f>H10+H11+H12</f>
        <v>1976092</v>
      </c>
      <c r="I9" s="201">
        <f>I10+I11+I12</f>
        <v>1802990</v>
      </c>
      <c r="J9" s="202">
        <f t="shared" ref="J9:J14" si="0">H9+I9</f>
        <v>3779082</v>
      </c>
      <c r="K9" s="200">
        <f>K10+K11+K12</f>
        <v>3464684</v>
      </c>
      <c r="L9" s="201">
        <f>L10+L11+L12</f>
        <v>2385659</v>
      </c>
      <c r="M9" s="202">
        <f t="shared" ref="M9:M14" si="1">K9+L9</f>
        <v>5850343</v>
      </c>
      <c r="N9" s="203"/>
      <c r="P9" s="39"/>
    </row>
    <row r="10" spans="1:16">
      <c r="A10" s="167"/>
      <c r="B10" s="181"/>
      <c r="C10" s="205" t="s">
        <v>12</v>
      </c>
      <c r="D10" s="182" t="s">
        <v>182</v>
      </c>
      <c r="E10" s="182"/>
      <c r="F10" s="182"/>
      <c r="G10" s="206"/>
      <c r="H10" s="207">
        <f>-ROUND(SUM([5]Mizan!E6:E15),0)</f>
        <v>1976092</v>
      </c>
      <c r="I10" s="208">
        <v>0</v>
      </c>
      <c r="J10" s="209">
        <f t="shared" si="0"/>
        <v>1976092</v>
      </c>
      <c r="K10" s="207">
        <v>3464684</v>
      </c>
      <c r="L10" s="208">
        <v>0</v>
      </c>
      <c r="M10" s="209">
        <f t="shared" si="1"/>
        <v>3464684</v>
      </c>
      <c r="N10" s="180"/>
      <c r="P10" s="39"/>
    </row>
    <row r="11" spans="1:16">
      <c r="A11" s="167"/>
      <c r="B11" s="181"/>
      <c r="C11" s="205" t="s">
        <v>14</v>
      </c>
      <c r="D11" s="182" t="s">
        <v>183</v>
      </c>
      <c r="E11" s="182"/>
      <c r="F11" s="182"/>
      <c r="G11" s="206"/>
      <c r="H11" s="207">
        <v>0</v>
      </c>
      <c r="I11" s="208">
        <f>ROUND(-SUM([5]Mizan!E16:E48),0)</f>
        <v>1802990</v>
      </c>
      <c r="J11" s="209">
        <f t="shared" si="0"/>
        <v>1802990</v>
      </c>
      <c r="K11" s="207">
        <v>0</v>
      </c>
      <c r="L11" s="208">
        <v>2385659</v>
      </c>
      <c r="M11" s="209">
        <f t="shared" si="1"/>
        <v>2385659</v>
      </c>
      <c r="N11" s="180"/>
      <c r="P11" s="39"/>
    </row>
    <row r="12" spans="1:16">
      <c r="A12" s="167"/>
      <c r="B12" s="181"/>
      <c r="C12" s="205" t="s">
        <v>16</v>
      </c>
      <c r="D12" s="182" t="s">
        <v>48</v>
      </c>
      <c r="E12" s="182"/>
      <c r="F12" s="182"/>
      <c r="G12" s="206"/>
      <c r="H12" s="207">
        <v>0</v>
      </c>
      <c r="I12" s="208">
        <v>0</v>
      </c>
      <c r="J12" s="209">
        <f t="shared" si="0"/>
        <v>0</v>
      </c>
      <c r="K12" s="207">
        <v>0</v>
      </c>
      <c r="L12" s="208">
        <v>0</v>
      </c>
      <c r="M12" s="209">
        <f t="shared" si="1"/>
        <v>0</v>
      </c>
      <c r="N12" s="180"/>
      <c r="P12" s="39"/>
    </row>
    <row r="13" spans="1:16" s="204" customFormat="1" ht="16.5" thickBot="1">
      <c r="A13" s="197"/>
      <c r="B13" s="198" t="s">
        <v>96</v>
      </c>
      <c r="C13" s="210" t="s">
        <v>184</v>
      </c>
      <c r="D13" s="184"/>
      <c r="E13" s="184"/>
      <c r="F13" s="184"/>
      <c r="G13" s="199" t="s">
        <v>93</v>
      </c>
      <c r="H13" s="200">
        <f>H14+H15</f>
        <v>38162721</v>
      </c>
      <c r="I13" s="201">
        <f>I14+I15</f>
        <v>34704705</v>
      </c>
      <c r="J13" s="202">
        <f t="shared" si="0"/>
        <v>72867426</v>
      </c>
      <c r="K13" s="200">
        <f>K14+K15</f>
        <v>110551169</v>
      </c>
      <c r="L13" s="201">
        <f>L14+L15</f>
        <v>52510934</v>
      </c>
      <c r="M13" s="202">
        <f t="shared" si="1"/>
        <v>163062103</v>
      </c>
      <c r="N13" s="203"/>
      <c r="P13" s="39"/>
    </row>
    <row r="14" spans="1:16">
      <c r="A14" s="167"/>
      <c r="B14" s="181"/>
      <c r="C14" s="205" t="s">
        <v>12</v>
      </c>
      <c r="D14" s="211" t="s">
        <v>185</v>
      </c>
      <c r="E14" s="182"/>
      <c r="F14" s="182"/>
      <c r="G14" s="206"/>
      <c r="H14" s="207">
        <f>ROUND(-SUM([5]Mizan!E58:E58),0)</f>
        <v>36830685</v>
      </c>
      <c r="I14" s="208">
        <f>ROUND(-SUM([5]Mizan!E59:E61),0)</f>
        <v>33340504</v>
      </c>
      <c r="J14" s="209">
        <f t="shared" si="0"/>
        <v>70171189</v>
      </c>
      <c r="K14" s="207">
        <v>52215661</v>
      </c>
      <c r="L14" s="208">
        <v>50924051</v>
      </c>
      <c r="M14" s="209">
        <f t="shared" si="1"/>
        <v>103139712</v>
      </c>
      <c r="N14" s="180"/>
      <c r="P14" s="39"/>
    </row>
    <row r="15" spans="1:16">
      <c r="A15" s="167"/>
      <c r="B15" s="181"/>
      <c r="C15" s="205" t="s">
        <v>14</v>
      </c>
      <c r="D15" s="182" t="s">
        <v>186</v>
      </c>
      <c r="E15" s="182"/>
      <c r="F15" s="182"/>
      <c r="G15" s="206"/>
      <c r="H15" s="212">
        <f>H16+H17+H18</f>
        <v>1332036</v>
      </c>
      <c r="I15" s="213">
        <f>I16+I17+I18</f>
        <v>1364201</v>
      </c>
      <c r="J15" s="209">
        <f>H15+I15</f>
        <v>2696237</v>
      </c>
      <c r="K15" s="212">
        <f>K16+K17+K18</f>
        <v>58335508</v>
      </c>
      <c r="L15" s="213">
        <f>L16+L17+L18</f>
        <v>1586883</v>
      </c>
      <c r="M15" s="209">
        <f>K15+L15</f>
        <v>59922391</v>
      </c>
      <c r="N15" s="180"/>
      <c r="P15" s="39"/>
    </row>
    <row r="16" spans="1:16">
      <c r="A16" s="167"/>
      <c r="B16" s="181"/>
      <c r="C16" s="211"/>
      <c r="D16" s="182" t="s">
        <v>187</v>
      </c>
      <c r="E16" s="182"/>
      <c r="F16" s="182"/>
      <c r="G16" s="214"/>
      <c r="H16" s="215">
        <v>0</v>
      </c>
      <c r="I16" s="216">
        <v>0</v>
      </c>
      <c r="J16" s="217">
        <f t="shared" ref="J16:J58" si="2">H16+I16</f>
        <v>0</v>
      </c>
      <c r="K16" s="215">
        <v>0</v>
      </c>
      <c r="L16" s="216">
        <v>0</v>
      </c>
      <c r="M16" s="217">
        <f t="shared" ref="M16:M58" si="3">K16+L16</f>
        <v>0</v>
      </c>
      <c r="N16" s="180"/>
      <c r="P16" s="39"/>
    </row>
    <row r="17" spans="1:16">
      <c r="A17" s="167"/>
      <c r="B17" s="181"/>
      <c r="C17" s="211"/>
      <c r="D17" s="182" t="s">
        <v>188</v>
      </c>
      <c r="E17" s="182"/>
      <c r="F17" s="182"/>
      <c r="G17" s="214"/>
      <c r="H17" s="215">
        <f>-ROUND([5]Mizan!E63,0)</f>
        <v>1332036</v>
      </c>
      <c r="I17" s="216">
        <f>-ROUND(SUM([5]Mizan!E64:E78),0)</f>
        <v>1364201</v>
      </c>
      <c r="J17" s="217">
        <f t="shared" si="2"/>
        <v>2696237</v>
      </c>
      <c r="K17" s="215">
        <v>58335508</v>
      </c>
      <c r="L17" s="216">
        <v>1586883</v>
      </c>
      <c r="M17" s="218">
        <f t="shared" si="3"/>
        <v>59922391</v>
      </c>
      <c r="N17" s="180"/>
      <c r="P17" s="39"/>
    </row>
    <row r="18" spans="1:16">
      <c r="A18" s="167"/>
      <c r="B18" s="181"/>
      <c r="C18" s="211"/>
      <c r="D18" s="182" t="s">
        <v>189</v>
      </c>
      <c r="E18" s="182"/>
      <c r="F18" s="182"/>
      <c r="G18" s="219"/>
      <c r="H18" s="215">
        <v>0</v>
      </c>
      <c r="I18" s="216">
        <v>0</v>
      </c>
      <c r="J18" s="217">
        <f t="shared" si="2"/>
        <v>0</v>
      </c>
      <c r="K18" s="215">
        <v>0</v>
      </c>
      <c r="L18" s="216">
        <v>0</v>
      </c>
      <c r="M18" s="217">
        <f t="shared" si="3"/>
        <v>0</v>
      </c>
      <c r="N18" s="180"/>
      <c r="P18" s="39"/>
    </row>
    <row r="19" spans="1:16" s="204" customFormat="1" ht="16.5" thickBot="1">
      <c r="A19" s="197"/>
      <c r="B19" s="198" t="s">
        <v>27</v>
      </c>
      <c r="C19" s="210" t="s">
        <v>190</v>
      </c>
      <c r="D19" s="184"/>
      <c r="E19" s="184"/>
      <c r="F19" s="184"/>
      <c r="G19" s="199" t="s">
        <v>95</v>
      </c>
      <c r="H19" s="200">
        <f>H20+H21+H22+H23</f>
        <v>36037560</v>
      </c>
      <c r="I19" s="201">
        <f>I20+I21+I22+I23</f>
        <v>7762416</v>
      </c>
      <c r="J19" s="202">
        <f t="shared" si="2"/>
        <v>43799976</v>
      </c>
      <c r="K19" s="200">
        <f>K20+K21+K22+K23</f>
        <v>0</v>
      </c>
      <c r="L19" s="201">
        <f>L20+L21+L22+L23</f>
        <v>7626104</v>
      </c>
      <c r="M19" s="202">
        <f t="shared" si="3"/>
        <v>7626104</v>
      </c>
      <c r="N19" s="203"/>
      <c r="P19" s="39"/>
    </row>
    <row r="20" spans="1:16">
      <c r="A20" s="167"/>
      <c r="B20" s="181"/>
      <c r="C20" s="205" t="s">
        <v>12</v>
      </c>
      <c r="D20" s="182" t="s">
        <v>191</v>
      </c>
      <c r="E20" s="182"/>
      <c r="F20" s="182"/>
      <c r="G20" s="206"/>
      <c r="H20" s="207">
        <v>0</v>
      </c>
      <c r="I20" s="208">
        <v>0</v>
      </c>
      <c r="J20" s="209">
        <f t="shared" si="2"/>
        <v>0</v>
      </c>
      <c r="K20" s="207">
        <v>0</v>
      </c>
      <c r="L20" s="208">
        <v>0</v>
      </c>
      <c r="M20" s="209">
        <f t="shared" si="3"/>
        <v>0</v>
      </c>
      <c r="N20" s="180"/>
      <c r="P20" s="39"/>
    </row>
    <row r="21" spans="1:16">
      <c r="A21" s="167"/>
      <c r="B21" s="181"/>
      <c r="C21" s="205" t="s">
        <v>14</v>
      </c>
      <c r="D21" s="182" t="s">
        <v>192</v>
      </c>
      <c r="E21" s="182"/>
      <c r="F21" s="182"/>
      <c r="G21" s="206"/>
      <c r="H21" s="207">
        <v>0</v>
      </c>
      <c r="I21" s="208">
        <v>0</v>
      </c>
      <c r="J21" s="209">
        <f t="shared" si="2"/>
        <v>0</v>
      </c>
      <c r="K21" s="207">
        <v>0</v>
      </c>
      <c r="L21" s="208">
        <v>0</v>
      </c>
      <c r="M21" s="209">
        <f t="shared" si="3"/>
        <v>0</v>
      </c>
      <c r="N21" s="180"/>
      <c r="P21" s="39"/>
    </row>
    <row r="22" spans="1:16">
      <c r="A22" s="167"/>
      <c r="B22" s="181"/>
      <c r="C22" s="205" t="s">
        <v>16</v>
      </c>
      <c r="D22" s="182" t="s">
        <v>193</v>
      </c>
      <c r="E22" s="182"/>
      <c r="F22" s="182"/>
      <c r="G22" s="206"/>
      <c r="H22" s="207">
        <v>0</v>
      </c>
      <c r="I22" s="208">
        <v>0</v>
      </c>
      <c r="J22" s="209">
        <f t="shared" si="2"/>
        <v>0</v>
      </c>
      <c r="K22" s="207">
        <v>0</v>
      </c>
      <c r="L22" s="208">
        <v>0</v>
      </c>
      <c r="M22" s="209">
        <f t="shared" si="3"/>
        <v>0</v>
      </c>
      <c r="N22" s="180"/>
      <c r="P22" s="39"/>
    </row>
    <row r="23" spans="1:16">
      <c r="A23" s="167"/>
      <c r="B23" s="181"/>
      <c r="C23" s="205" t="s">
        <v>18</v>
      </c>
      <c r="D23" s="220" t="s">
        <v>194</v>
      </c>
      <c r="E23" s="182"/>
      <c r="F23" s="182"/>
      <c r="G23" s="206"/>
      <c r="H23" s="207">
        <f>-ROUND(SUM([5]Mizan!E79),0)</f>
        <v>36037560</v>
      </c>
      <c r="I23" s="208">
        <f>-ROUND(SUM([5]Mizan!E80:E81),0)</f>
        <v>7762416</v>
      </c>
      <c r="J23" s="209">
        <f t="shared" si="2"/>
        <v>43799976</v>
      </c>
      <c r="K23" s="207">
        <v>0</v>
      </c>
      <c r="L23" s="208">
        <v>7626104</v>
      </c>
      <c r="M23" s="209">
        <f t="shared" si="3"/>
        <v>7626104</v>
      </c>
      <c r="N23" s="180"/>
      <c r="P23" s="39"/>
    </row>
    <row r="24" spans="1:16" s="204" customFormat="1" ht="16.5" thickBot="1">
      <c r="A24" s="197"/>
      <c r="B24" s="198" t="s">
        <v>101</v>
      </c>
      <c r="C24" s="183" t="s">
        <v>195</v>
      </c>
      <c r="D24" s="184"/>
      <c r="E24" s="184"/>
      <c r="F24" s="184"/>
      <c r="G24" s="199" t="s">
        <v>98</v>
      </c>
      <c r="H24" s="200">
        <f>H25+H26</f>
        <v>133868172</v>
      </c>
      <c r="I24" s="201">
        <f>I25+I26</f>
        <v>156945493</v>
      </c>
      <c r="J24" s="202">
        <f t="shared" si="2"/>
        <v>290813665</v>
      </c>
      <c r="K24" s="200">
        <f>K25+K26</f>
        <v>98658474</v>
      </c>
      <c r="L24" s="201">
        <f>L25+L26</f>
        <v>133119470</v>
      </c>
      <c r="M24" s="202">
        <f t="shared" si="3"/>
        <v>231777944</v>
      </c>
      <c r="N24" s="203"/>
      <c r="P24" s="39"/>
    </row>
    <row r="25" spans="1:16">
      <c r="A25" s="167"/>
      <c r="B25" s="181"/>
      <c r="C25" s="205" t="s">
        <v>12</v>
      </c>
      <c r="D25" s="182" t="s">
        <v>196</v>
      </c>
      <c r="E25" s="182"/>
      <c r="F25" s="182"/>
      <c r="G25" s="206"/>
      <c r="H25" s="207">
        <f>-ROUND([5]Mizan!E949,0)-ROUND(SUM([5]Mizan!E83:E108),0)-ROUND(SUM([5]Mizan!E129:E145),0)</f>
        <v>68009610</v>
      </c>
      <c r="I25" s="208">
        <f>-ROUND(SUM([5]Mizan!E109:E128),0)-ROUND(SUM([5]Mizan!E146:E159),0)</f>
        <v>107677677</v>
      </c>
      <c r="J25" s="209">
        <f t="shared" si="2"/>
        <v>175687287</v>
      </c>
      <c r="K25" s="207">
        <v>51814121</v>
      </c>
      <c r="L25" s="208">
        <v>87100332</v>
      </c>
      <c r="M25" s="209">
        <f t="shared" si="3"/>
        <v>138914453</v>
      </c>
      <c r="N25" s="180"/>
      <c r="P25" s="39"/>
    </row>
    <row r="26" spans="1:16">
      <c r="A26" s="167"/>
      <c r="B26" s="181"/>
      <c r="C26" s="205" t="s">
        <v>14</v>
      </c>
      <c r="D26" s="182" t="s">
        <v>197</v>
      </c>
      <c r="E26" s="182"/>
      <c r="F26" s="182"/>
      <c r="G26" s="206"/>
      <c r="H26" s="207">
        <f>-ROUND(SUM([5]Mizan!E160:E164),0)-ROUND(SUM([5]Mizan!E171:E187),0)-ROUND(SUM([5]Mizan!E213:E220),0)</f>
        <v>65858562</v>
      </c>
      <c r="I26" s="208">
        <f>-ROUND(SUM([5]Mizan!E165:E170),0)-ROUND(SUM([5]Mizan!E188:E210),0)-ROUND(SUM([5]Mizan!E221:E224),0)</f>
        <v>49267816</v>
      </c>
      <c r="J26" s="209">
        <f t="shared" si="2"/>
        <v>115126378</v>
      </c>
      <c r="K26" s="207">
        <v>46844353</v>
      </c>
      <c r="L26" s="208">
        <v>46019138</v>
      </c>
      <c r="M26" s="209">
        <f t="shared" si="3"/>
        <v>92863491</v>
      </c>
      <c r="N26" s="180"/>
      <c r="P26" s="39"/>
    </row>
    <row r="27" spans="1:16" s="204" customFormat="1" ht="16.5" thickBot="1">
      <c r="A27" s="197"/>
      <c r="B27" s="198" t="s">
        <v>38</v>
      </c>
      <c r="C27" s="183" t="s">
        <v>198</v>
      </c>
      <c r="D27" s="184"/>
      <c r="E27" s="184"/>
      <c r="F27" s="184"/>
      <c r="G27" s="199" t="s">
        <v>100</v>
      </c>
      <c r="H27" s="200">
        <f>H28+H31+H34</f>
        <v>1810512</v>
      </c>
      <c r="I27" s="201">
        <f>I28+I31+I34</f>
        <v>0</v>
      </c>
      <c r="J27" s="202">
        <f t="shared" si="2"/>
        <v>1810512</v>
      </c>
      <c r="K27" s="200">
        <f>K28+K31+K34</f>
        <v>1019169</v>
      </c>
      <c r="L27" s="201">
        <f>L28+L31+L34</f>
        <v>0</v>
      </c>
      <c r="M27" s="202">
        <f t="shared" si="3"/>
        <v>1019169</v>
      </c>
      <c r="N27" s="203"/>
      <c r="P27" s="39"/>
    </row>
    <row r="28" spans="1:16">
      <c r="A28" s="167"/>
      <c r="B28" s="181"/>
      <c r="C28" s="205" t="s">
        <v>12</v>
      </c>
      <c r="D28" s="220" t="s">
        <v>199</v>
      </c>
      <c r="E28" s="182"/>
      <c r="F28" s="182"/>
      <c r="G28" s="206"/>
      <c r="H28" s="221">
        <f>H29+H30</f>
        <v>1088936</v>
      </c>
      <c r="I28" s="213">
        <f>I29+I30</f>
        <v>0</v>
      </c>
      <c r="J28" s="209">
        <f t="shared" si="2"/>
        <v>1088936</v>
      </c>
      <c r="K28" s="221">
        <f>K29+K30</f>
        <v>174743</v>
      </c>
      <c r="L28" s="213">
        <f>L29+L30</f>
        <v>0</v>
      </c>
      <c r="M28" s="209">
        <f t="shared" si="3"/>
        <v>174743</v>
      </c>
      <c r="N28" s="180"/>
      <c r="P28" s="39"/>
    </row>
    <row r="29" spans="1:16">
      <c r="A29" s="167"/>
      <c r="B29" s="181"/>
      <c r="C29" s="205"/>
      <c r="D29" s="220" t="s">
        <v>200</v>
      </c>
      <c r="E29" s="182"/>
      <c r="F29" s="182"/>
      <c r="G29" s="222"/>
      <c r="H29" s="176">
        <f>-ROUND(SUM([5]Mizan!E227:E233),0)</f>
        <v>1277590</v>
      </c>
      <c r="I29" s="223">
        <v>0</v>
      </c>
      <c r="J29" s="209">
        <f t="shared" si="2"/>
        <v>1277590</v>
      </c>
      <c r="K29" s="176">
        <v>218430</v>
      </c>
      <c r="L29" s="223">
        <v>0</v>
      </c>
      <c r="M29" s="209">
        <f t="shared" si="3"/>
        <v>218430</v>
      </c>
      <c r="N29" s="180"/>
      <c r="P29" s="39"/>
    </row>
    <row r="30" spans="1:16">
      <c r="A30" s="167"/>
      <c r="B30" s="181"/>
      <c r="C30" s="205"/>
      <c r="D30" s="220" t="s">
        <v>201</v>
      </c>
      <c r="E30" s="182"/>
      <c r="F30" s="182"/>
      <c r="G30" s="224"/>
      <c r="H30" s="225">
        <f>-ROUND(SUM([5]Mizan!E248:E258),0)</f>
        <v>-188654</v>
      </c>
      <c r="I30" s="226">
        <v>0</v>
      </c>
      <c r="J30" s="209">
        <f t="shared" si="2"/>
        <v>-188654</v>
      </c>
      <c r="K30" s="225">
        <v>-43687</v>
      </c>
      <c r="L30" s="226">
        <v>0</v>
      </c>
      <c r="M30" s="209">
        <f t="shared" si="3"/>
        <v>-43687</v>
      </c>
      <c r="N30" s="180"/>
      <c r="P30" s="39"/>
    </row>
    <row r="31" spans="1:16">
      <c r="A31" s="167"/>
      <c r="B31" s="181"/>
      <c r="C31" s="205" t="s">
        <v>14</v>
      </c>
      <c r="D31" s="220" t="s">
        <v>202</v>
      </c>
      <c r="E31" s="182"/>
      <c r="F31" s="182"/>
      <c r="G31" s="227"/>
      <c r="H31" s="228">
        <f>H32+H33</f>
        <v>603066</v>
      </c>
      <c r="I31" s="213">
        <f>I32+I33</f>
        <v>0</v>
      </c>
      <c r="J31" s="209">
        <f t="shared" si="2"/>
        <v>603066</v>
      </c>
      <c r="K31" s="228">
        <f>K32+K33</f>
        <v>350684</v>
      </c>
      <c r="L31" s="213">
        <f>L32+L33</f>
        <v>0</v>
      </c>
      <c r="M31" s="209">
        <f t="shared" si="3"/>
        <v>350684</v>
      </c>
      <c r="N31" s="180"/>
      <c r="P31" s="39"/>
    </row>
    <row r="32" spans="1:16">
      <c r="A32" s="167"/>
      <c r="B32" s="181"/>
      <c r="C32" s="205"/>
      <c r="D32" s="220" t="s">
        <v>200</v>
      </c>
      <c r="E32" s="182"/>
      <c r="F32" s="182"/>
      <c r="G32" s="222"/>
      <c r="H32" s="176">
        <f>-ROUND(SUM([5]Mizan!E234:E240),0)</f>
        <v>1101186</v>
      </c>
      <c r="I32" s="223">
        <v>0</v>
      </c>
      <c r="J32" s="209">
        <f t="shared" si="2"/>
        <v>1101186</v>
      </c>
      <c r="K32" s="176">
        <v>618654</v>
      </c>
      <c r="L32" s="223">
        <v>0</v>
      </c>
      <c r="M32" s="209">
        <f t="shared" si="3"/>
        <v>618654</v>
      </c>
      <c r="N32" s="180"/>
      <c r="P32" s="39"/>
    </row>
    <row r="33" spans="1:16">
      <c r="A33" s="167"/>
      <c r="B33" s="181"/>
      <c r="C33" s="205"/>
      <c r="D33" s="220" t="s">
        <v>201</v>
      </c>
      <c r="E33" s="182"/>
      <c r="F33" s="182"/>
      <c r="G33" s="224"/>
      <c r="H33" s="225">
        <f>-ROUND(SUM([5]Mizan!E259:E266),0)</f>
        <v>-498120</v>
      </c>
      <c r="I33" s="226">
        <v>0</v>
      </c>
      <c r="J33" s="209">
        <f t="shared" si="2"/>
        <v>-498120</v>
      </c>
      <c r="K33" s="225">
        <v>-267970</v>
      </c>
      <c r="L33" s="226">
        <v>0</v>
      </c>
      <c r="M33" s="209">
        <f t="shared" si="3"/>
        <v>-267970</v>
      </c>
      <c r="N33" s="180"/>
      <c r="P33" s="39"/>
    </row>
    <row r="34" spans="1:16">
      <c r="A34" s="167"/>
      <c r="B34" s="181"/>
      <c r="C34" s="229" t="s">
        <v>16</v>
      </c>
      <c r="D34" s="220" t="s">
        <v>203</v>
      </c>
      <c r="E34" s="182"/>
      <c r="F34" s="182"/>
      <c r="G34" s="206"/>
      <c r="H34" s="221">
        <f>H35+H36</f>
        <v>118510</v>
      </c>
      <c r="I34" s="213">
        <f>I35+I36</f>
        <v>0</v>
      </c>
      <c r="J34" s="209">
        <f t="shared" si="2"/>
        <v>118510</v>
      </c>
      <c r="K34" s="221">
        <f>K35+K36</f>
        <v>493742</v>
      </c>
      <c r="L34" s="213">
        <f>L35+L36</f>
        <v>0</v>
      </c>
      <c r="M34" s="209">
        <f t="shared" si="3"/>
        <v>493742</v>
      </c>
      <c r="N34" s="180"/>
      <c r="P34" s="39"/>
    </row>
    <row r="35" spans="1:16">
      <c r="A35" s="167"/>
      <c r="B35" s="181"/>
      <c r="C35" s="205"/>
      <c r="D35" s="220" t="s">
        <v>200</v>
      </c>
      <c r="E35" s="182"/>
      <c r="F35" s="182"/>
      <c r="G35" s="222"/>
      <c r="H35" s="176">
        <f>-ROUND(SUM([5]Mizan!E241:E247),0)</f>
        <v>2410971</v>
      </c>
      <c r="I35" s="223">
        <v>0</v>
      </c>
      <c r="J35" s="209">
        <f t="shared" si="2"/>
        <v>2410971</v>
      </c>
      <c r="K35" s="176">
        <v>2046594</v>
      </c>
      <c r="L35" s="223">
        <v>0</v>
      </c>
      <c r="M35" s="209">
        <f t="shared" si="3"/>
        <v>2046594</v>
      </c>
      <c r="N35" s="180"/>
      <c r="P35" s="39"/>
    </row>
    <row r="36" spans="1:16">
      <c r="A36" s="167"/>
      <c r="B36" s="181"/>
      <c r="C36" s="205"/>
      <c r="D36" s="182" t="s">
        <v>204</v>
      </c>
      <c r="E36" s="182"/>
      <c r="F36" s="182"/>
      <c r="G36" s="224"/>
      <c r="H36" s="225">
        <f>-ROUND(SUM([5]Mizan!E267:E278),0)</f>
        <v>-2292461</v>
      </c>
      <c r="I36" s="226">
        <v>0</v>
      </c>
      <c r="J36" s="209">
        <f t="shared" si="2"/>
        <v>-2292461</v>
      </c>
      <c r="K36" s="225">
        <v>-1552852</v>
      </c>
      <c r="L36" s="226">
        <v>0</v>
      </c>
      <c r="M36" s="209">
        <f t="shared" si="3"/>
        <v>-1552852</v>
      </c>
      <c r="N36" s="180"/>
      <c r="P36" s="39"/>
    </row>
    <row r="37" spans="1:16" s="204" customFormat="1" ht="16.5" thickBot="1">
      <c r="A37" s="197"/>
      <c r="B37" s="198" t="s">
        <v>171</v>
      </c>
      <c r="C37" s="210" t="s">
        <v>205</v>
      </c>
      <c r="D37" s="184"/>
      <c r="E37" s="184"/>
      <c r="F37" s="184"/>
      <c r="G37" s="199"/>
      <c r="H37" s="200">
        <f>H38+H39+H40</f>
        <v>2005348</v>
      </c>
      <c r="I37" s="201">
        <f>I38+I39+I40</f>
        <v>325306</v>
      </c>
      <c r="J37" s="202">
        <f t="shared" si="2"/>
        <v>2330654</v>
      </c>
      <c r="K37" s="200">
        <f>K38+K39+K40</f>
        <v>678453</v>
      </c>
      <c r="L37" s="201">
        <f>L38+L39+L40</f>
        <v>267661</v>
      </c>
      <c r="M37" s="202">
        <f t="shared" si="3"/>
        <v>946114</v>
      </c>
      <c r="N37" s="203"/>
      <c r="P37" s="39"/>
    </row>
    <row r="38" spans="1:16">
      <c r="A38" s="167"/>
      <c r="B38" s="181"/>
      <c r="C38" s="205" t="s">
        <v>12</v>
      </c>
      <c r="D38" s="182" t="s">
        <v>206</v>
      </c>
      <c r="E38" s="182"/>
      <c r="F38" s="182"/>
      <c r="G38" s="206"/>
      <c r="H38" s="207">
        <f>-ROUND(SUM([5]Mizan!E287:E315),0)</f>
        <v>1136769</v>
      </c>
      <c r="I38" s="208">
        <f>-ROUND(SUM([5]Mizan!E316:E359),0)</f>
        <v>303054</v>
      </c>
      <c r="J38" s="209">
        <f t="shared" si="2"/>
        <v>1439823</v>
      </c>
      <c r="K38" s="207">
        <v>674107</v>
      </c>
      <c r="L38" s="208">
        <v>245469</v>
      </c>
      <c r="M38" s="209">
        <f t="shared" si="3"/>
        <v>919576</v>
      </c>
      <c r="N38" s="180"/>
      <c r="P38" s="39"/>
    </row>
    <row r="39" spans="1:16">
      <c r="A39" s="167"/>
      <c r="B39" s="181"/>
      <c r="C39" s="205" t="s">
        <v>14</v>
      </c>
      <c r="D39" s="182" t="s">
        <v>207</v>
      </c>
      <c r="E39" s="182"/>
      <c r="F39" s="182"/>
      <c r="G39" s="206"/>
      <c r="H39" s="207">
        <f>-ROUND(SUM([5]Mizan!E360:E364),0)</f>
        <v>868579</v>
      </c>
      <c r="I39" s="208">
        <f>-ROUND(SUM([5]Mizan!E365:E372),0)</f>
        <v>22252</v>
      </c>
      <c r="J39" s="209">
        <f t="shared" si="2"/>
        <v>890831</v>
      </c>
      <c r="K39" s="207">
        <v>0</v>
      </c>
      <c r="L39" s="208">
        <v>22192</v>
      </c>
      <c r="M39" s="209">
        <f t="shared" si="3"/>
        <v>22192</v>
      </c>
      <c r="N39" s="180"/>
      <c r="P39" s="39"/>
    </row>
    <row r="40" spans="1:16">
      <c r="A40" s="167"/>
      <c r="B40" s="181"/>
      <c r="C40" s="205" t="s">
        <v>16</v>
      </c>
      <c r="D40" s="182" t="s">
        <v>48</v>
      </c>
      <c r="E40" s="182"/>
      <c r="F40" s="182"/>
      <c r="G40" s="206"/>
      <c r="H40" s="207">
        <v>0</v>
      </c>
      <c r="I40" s="208">
        <v>0</v>
      </c>
      <c r="J40" s="209">
        <f t="shared" si="2"/>
        <v>0</v>
      </c>
      <c r="K40" s="207">
        <v>4346</v>
      </c>
      <c r="L40" s="208">
        <v>0</v>
      </c>
      <c r="M40" s="209">
        <f t="shared" si="3"/>
        <v>4346</v>
      </c>
      <c r="N40" s="180"/>
      <c r="P40" s="39"/>
    </row>
    <row r="41" spans="1:16" s="204" customFormat="1" ht="16.5" thickBot="1">
      <c r="A41" s="197"/>
      <c r="B41" s="198" t="s">
        <v>173</v>
      </c>
      <c r="C41" s="210" t="s">
        <v>208</v>
      </c>
      <c r="D41" s="184"/>
      <c r="E41" s="184"/>
      <c r="F41" s="184"/>
      <c r="G41" s="199"/>
      <c r="H41" s="200">
        <f>H42+H43</f>
        <v>0</v>
      </c>
      <c r="I41" s="201">
        <f>I42+I43</f>
        <v>0</v>
      </c>
      <c r="J41" s="202">
        <f t="shared" si="2"/>
        <v>0</v>
      </c>
      <c r="K41" s="200">
        <f>K42+K43</f>
        <v>0</v>
      </c>
      <c r="L41" s="201">
        <f>L42+L43</f>
        <v>0</v>
      </c>
      <c r="M41" s="202">
        <f t="shared" si="3"/>
        <v>0</v>
      </c>
      <c r="N41" s="203"/>
      <c r="P41" s="39"/>
    </row>
    <row r="42" spans="1:16">
      <c r="A42" s="167"/>
      <c r="B42" s="181"/>
      <c r="C42" s="205" t="s">
        <v>12</v>
      </c>
      <c r="D42" s="182" t="s">
        <v>209</v>
      </c>
      <c r="E42" s="182"/>
      <c r="F42" s="182"/>
      <c r="G42" s="206"/>
      <c r="H42" s="207">
        <v>0</v>
      </c>
      <c r="I42" s="208">
        <v>0</v>
      </c>
      <c r="J42" s="209">
        <f t="shared" si="2"/>
        <v>0</v>
      </c>
      <c r="K42" s="207">
        <v>0</v>
      </c>
      <c r="L42" s="208">
        <v>0</v>
      </c>
      <c r="M42" s="209">
        <f t="shared" si="3"/>
        <v>0</v>
      </c>
      <c r="N42" s="180"/>
      <c r="P42" s="39"/>
    </row>
    <row r="43" spans="1:16">
      <c r="A43" s="167"/>
      <c r="B43" s="181"/>
      <c r="C43" s="205" t="s">
        <v>14</v>
      </c>
      <c r="D43" s="182" t="s">
        <v>210</v>
      </c>
      <c r="E43" s="182"/>
      <c r="F43" s="182"/>
      <c r="G43" s="206"/>
      <c r="H43" s="207">
        <v>0</v>
      </c>
      <c r="I43" s="208">
        <v>0</v>
      </c>
      <c r="J43" s="209">
        <f t="shared" si="2"/>
        <v>0</v>
      </c>
      <c r="K43" s="207">
        <v>0</v>
      </c>
      <c r="L43" s="208">
        <v>0</v>
      </c>
      <c r="M43" s="209">
        <f t="shared" si="3"/>
        <v>0</v>
      </c>
      <c r="N43" s="180"/>
      <c r="P43" s="39"/>
    </row>
    <row r="44" spans="1:16" s="204" customFormat="1" ht="16.5" thickBot="1">
      <c r="A44" s="197"/>
      <c r="B44" s="198" t="s">
        <v>53</v>
      </c>
      <c r="C44" s="183" t="s">
        <v>211</v>
      </c>
      <c r="D44" s="184"/>
      <c r="E44" s="184"/>
      <c r="F44" s="184"/>
      <c r="G44" s="199"/>
      <c r="H44" s="230">
        <f>-ROUND(SUM([5]Mizan!E283),2)</f>
        <v>13919220</v>
      </c>
      <c r="I44" s="231">
        <f>-ROUND(SUM([5]Mizan!E284:E286),2)</f>
        <v>16193624.42</v>
      </c>
      <c r="J44" s="202">
        <f t="shared" si="2"/>
        <v>30112844.420000002</v>
      </c>
      <c r="K44" s="230">
        <v>14986240</v>
      </c>
      <c r="L44" s="231">
        <v>17050938</v>
      </c>
      <c r="M44" s="202">
        <f t="shared" si="3"/>
        <v>32037178</v>
      </c>
      <c r="N44" s="203"/>
      <c r="P44" s="39"/>
    </row>
    <row r="45" spans="1:16" s="204" customFormat="1" ht="16.5" thickBot="1">
      <c r="A45" s="197"/>
      <c r="B45" s="232" t="s">
        <v>55</v>
      </c>
      <c r="C45" s="210" t="s">
        <v>212</v>
      </c>
      <c r="D45" s="184"/>
      <c r="E45" s="184"/>
      <c r="F45" s="184"/>
      <c r="G45" s="199" t="s">
        <v>213</v>
      </c>
      <c r="H45" s="230">
        <f>-ROUND(SUM([5]Mizan!E394:E438),0)</f>
        <v>3264855</v>
      </c>
      <c r="I45" s="231">
        <f>-ROUND(SUM([5]Mizan!E439:E486),0)</f>
        <v>1244518</v>
      </c>
      <c r="J45" s="202">
        <f t="shared" si="2"/>
        <v>4509373</v>
      </c>
      <c r="K45" s="230">
        <v>1369156</v>
      </c>
      <c r="L45" s="231">
        <v>75690</v>
      </c>
      <c r="M45" s="202">
        <f t="shared" si="3"/>
        <v>1444846</v>
      </c>
      <c r="N45" s="203"/>
      <c r="P45" s="39"/>
    </row>
    <row r="46" spans="1:16" s="204" customFormat="1" ht="16.5" thickBot="1">
      <c r="A46" s="197"/>
      <c r="B46" s="232" t="s">
        <v>57</v>
      </c>
      <c r="C46" s="210" t="s">
        <v>214</v>
      </c>
      <c r="D46" s="184"/>
      <c r="E46" s="184"/>
      <c r="F46" s="184"/>
      <c r="G46" s="199" t="s">
        <v>215</v>
      </c>
      <c r="H46" s="200">
        <f>H47+H48</f>
        <v>0</v>
      </c>
      <c r="I46" s="201">
        <f>I47+I48</f>
        <v>0</v>
      </c>
      <c r="J46" s="202">
        <f t="shared" si="2"/>
        <v>0</v>
      </c>
      <c r="K46" s="200">
        <f>K47+K48</f>
        <v>0</v>
      </c>
      <c r="L46" s="201">
        <f>L47+L48</f>
        <v>0</v>
      </c>
      <c r="M46" s="202">
        <f t="shared" si="3"/>
        <v>0</v>
      </c>
      <c r="N46" s="203"/>
      <c r="P46" s="39"/>
    </row>
    <row r="47" spans="1:16">
      <c r="A47" s="167"/>
      <c r="B47" s="181"/>
      <c r="C47" s="205" t="s">
        <v>12</v>
      </c>
      <c r="D47" s="182" t="s">
        <v>216</v>
      </c>
      <c r="E47" s="182"/>
      <c r="F47" s="182"/>
      <c r="G47" s="206"/>
      <c r="H47" s="207">
        <v>0</v>
      </c>
      <c r="I47" s="208">
        <v>0</v>
      </c>
      <c r="J47" s="209">
        <f t="shared" si="2"/>
        <v>0</v>
      </c>
      <c r="K47" s="207">
        <v>0</v>
      </c>
      <c r="L47" s="208">
        <v>0</v>
      </c>
      <c r="M47" s="209">
        <f t="shared" si="3"/>
        <v>0</v>
      </c>
      <c r="N47" s="180"/>
      <c r="P47" s="39"/>
    </row>
    <row r="48" spans="1:16">
      <c r="A48" s="167"/>
      <c r="B48" s="181"/>
      <c r="C48" s="205" t="s">
        <v>14</v>
      </c>
      <c r="D48" s="182" t="s">
        <v>217</v>
      </c>
      <c r="E48" s="182"/>
      <c r="F48" s="182"/>
      <c r="G48" s="206"/>
      <c r="H48" s="207">
        <v>0</v>
      </c>
      <c r="I48" s="208">
        <v>0</v>
      </c>
      <c r="J48" s="209">
        <f t="shared" si="2"/>
        <v>0</v>
      </c>
      <c r="K48" s="207">
        <v>0</v>
      </c>
      <c r="L48" s="208">
        <v>0</v>
      </c>
      <c r="M48" s="209">
        <f t="shared" si="3"/>
        <v>0</v>
      </c>
      <c r="N48" s="180"/>
      <c r="P48" s="39"/>
    </row>
    <row r="49" spans="1:16" s="204" customFormat="1" ht="16.5" thickBot="1">
      <c r="A49" s="197"/>
      <c r="B49" s="233" t="s">
        <v>60</v>
      </c>
      <c r="C49" s="210" t="s">
        <v>218</v>
      </c>
      <c r="D49" s="184"/>
      <c r="E49" s="184"/>
      <c r="F49" s="184"/>
      <c r="G49" s="199" t="s">
        <v>215</v>
      </c>
      <c r="H49" s="200">
        <f>H50+H51</f>
        <v>0</v>
      </c>
      <c r="I49" s="201">
        <f>I50+I51</f>
        <v>0</v>
      </c>
      <c r="J49" s="202">
        <f t="shared" si="2"/>
        <v>0</v>
      </c>
      <c r="K49" s="200">
        <f>K50+K51</f>
        <v>0</v>
      </c>
      <c r="L49" s="201">
        <f>L50+L51</f>
        <v>0</v>
      </c>
      <c r="M49" s="202">
        <f t="shared" si="3"/>
        <v>0</v>
      </c>
      <c r="N49" s="203"/>
      <c r="P49" s="39"/>
    </row>
    <row r="50" spans="1:16">
      <c r="A50" s="167"/>
      <c r="B50" s="181"/>
      <c r="C50" s="205" t="s">
        <v>12</v>
      </c>
      <c r="D50" s="182" t="s">
        <v>219</v>
      </c>
      <c r="E50" s="182"/>
      <c r="F50" s="182"/>
      <c r="G50" s="206"/>
      <c r="H50" s="207">
        <v>0</v>
      </c>
      <c r="I50" s="208">
        <v>0</v>
      </c>
      <c r="J50" s="209">
        <f t="shared" si="2"/>
        <v>0</v>
      </c>
      <c r="K50" s="207">
        <v>0</v>
      </c>
      <c r="L50" s="208">
        <v>0</v>
      </c>
      <c r="M50" s="209">
        <f t="shared" si="3"/>
        <v>0</v>
      </c>
      <c r="N50" s="180"/>
      <c r="P50" s="39"/>
    </row>
    <row r="51" spans="1:16">
      <c r="A51" s="167"/>
      <c r="B51" s="181"/>
      <c r="C51" s="205" t="s">
        <v>14</v>
      </c>
      <c r="D51" s="182" t="s">
        <v>220</v>
      </c>
      <c r="E51" s="182"/>
      <c r="F51" s="182"/>
      <c r="G51" s="206"/>
      <c r="H51" s="207">
        <v>0</v>
      </c>
      <c r="I51" s="208">
        <v>0</v>
      </c>
      <c r="J51" s="209">
        <f t="shared" si="2"/>
        <v>0</v>
      </c>
      <c r="K51" s="207">
        <v>0</v>
      </c>
      <c r="L51" s="208">
        <v>0</v>
      </c>
      <c r="M51" s="209">
        <f t="shared" si="3"/>
        <v>0</v>
      </c>
      <c r="N51" s="180"/>
      <c r="P51" s="39"/>
    </row>
    <row r="52" spans="1:16" s="204" customFormat="1" ht="16.5" thickBot="1">
      <c r="A52" s="197"/>
      <c r="B52" s="233" t="s">
        <v>66</v>
      </c>
      <c r="C52" s="210" t="s">
        <v>221</v>
      </c>
      <c r="D52" s="184"/>
      <c r="E52" s="184"/>
      <c r="F52" s="184"/>
      <c r="G52" s="199" t="s">
        <v>222</v>
      </c>
      <c r="H52" s="200">
        <f>H53+H54</f>
        <v>0</v>
      </c>
      <c r="I52" s="201">
        <f>I53+I54</f>
        <v>0</v>
      </c>
      <c r="J52" s="202">
        <f t="shared" si="2"/>
        <v>0</v>
      </c>
      <c r="K52" s="200">
        <f>K53+K54</f>
        <v>0</v>
      </c>
      <c r="L52" s="201">
        <f>L53+L54</f>
        <v>0</v>
      </c>
      <c r="M52" s="202">
        <f t="shared" si="3"/>
        <v>0</v>
      </c>
      <c r="N52" s="203"/>
      <c r="P52" s="39"/>
    </row>
    <row r="53" spans="1:16">
      <c r="A53" s="167"/>
      <c r="B53" s="181"/>
      <c r="C53" s="205" t="s">
        <v>12</v>
      </c>
      <c r="D53" s="182" t="s">
        <v>193</v>
      </c>
      <c r="E53" s="182"/>
      <c r="F53" s="182"/>
      <c r="G53" s="206"/>
      <c r="H53" s="207">
        <v>0</v>
      </c>
      <c r="I53" s="208">
        <v>0</v>
      </c>
      <c r="J53" s="209">
        <f t="shared" si="2"/>
        <v>0</v>
      </c>
      <c r="K53" s="207">
        <v>0</v>
      </c>
      <c r="L53" s="208">
        <v>0</v>
      </c>
      <c r="M53" s="209">
        <f t="shared" si="3"/>
        <v>0</v>
      </c>
      <c r="N53" s="180"/>
      <c r="P53" s="39"/>
    </row>
    <row r="54" spans="1:16">
      <c r="A54" s="167"/>
      <c r="B54" s="181"/>
      <c r="C54" s="205" t="s">
        <v>14</v>
      </c>
      <c r="D54" s="182" t="s">
        <v>223</v>
      </c>
      <c r="E54" s="182"/>
      <c r="F54" s="182"/>
      <c r="G54" s="206"/>
      <c r="H54" s="207">
        <v>0</v>
      </c>
      <c r="I54" s="208">
        <v>0</v>
      </c>
      <c r="J54" s="209">
        <f t="shared" si="2"/>
        <v>0</v>
      </c>
      <c r="K54" s="207">
        <v>0</v>
      </c>
      <c r="L54" s="208">
        <v>0</v>
      </c>
      <c r="M54" s="209">
        <f t="shared" si="3"/>
        <v>0</v>
      </c>
      <c r="N54" s="180"/>
      <c r="P54" s="39"/>
    </row>
    <row r="55" spans="1:16" s="204" customFormat="1" ht="16.5" thickBot="1">
      <c r="A55" s="197"/>
      <c r="B55" s="233" t="s">
        <v>69</v>
      </c>
      <c r="C55" s="210" t="s">
        <v>224</v>
      </c>
      <c r="D55" s="184"/>
      <c r="E55" s="184"/>
      <c r="F55" s="184"/>
      <c r="G55" s="199" t="s">
        <v>225</v>
      </c>
      <c r="H55" s="200">
        <f>H56+H57</f>
        <v>1452256</v>
      </c>
      <c r="I55" s="201">
        <f>I56+I57</f>
        <v>0</v>
      </c>
      <c r="J55" s="202">
        <f t="shared" si="2"/>
        <v>1452256</v>
      </c>
      <c r="K55" s="200">
        <f>K56+K57</f>
        <v>1782081</v>
      </c>
      <c r="L55" s="201">
        <f>L56+L57</f>
        <v>0</v>
      </c>
      <c r="M55" s="202">
        <f t="shared" si="3"/>
        <v>1782081</v>
      </c>
      <c r="N55" s="203"/>
      <c r="P55" s="39"/>
    </row>
    <row r="56" spans="1:16">
      <c r="A56" s="167"/>
      <c r="B56" s="181"/>
      <c r="C56" s="205" t="s">
        <v>12</v>
      </c>
      <c r="D56" s="182" t="s">
        <v>226</v>
      </c>
      <c r="E56" s="182"/>
      <c r="F56" s="182"/>
      <c r="G56" s="206"/>
      <c r="H56" s="207">
        <f>-ROUND(SUM([5]Mizan!E373:E382),0)</f>
        <v>5481763</v>
      </c>
      <c r="I56" s="208">
        <v>0</v>
      </c>
      <c r="J56" s="209">
        <f t="shared" si="2"/>
        <v>5481763</v>
      </c>
      <c r="K56" s="207">
        <v>5543634</v>
      </c>
      <c r="L56" s="208">
        <v>0</v>
      </c>
      <c r="M56" s="209">
        <f t="shared" si="3"/>
        <v>5543634</v>
      </c>
      <c r="N56" s="180"/>
      <c r="P56" s="39"/>
    </row>
    <row r="57" spans="1:16">
      <c r="A57" s="167"/>
      <c r="B57" s="181"/>
      <c r="C57" s="205" t="s">
        <v>14</v>
      </c>
      <c r="D57" s="182" t="s">
        <v>227</v>
      </c>
      <c r="E57" s="182"/>
      <c r="F57" s="182"/>
      <c r="G57" s="206"/>
      <c r="H57" s="207">
        <f>-ROUND(SUM([5]Mizan!E383:E393),0)</f>
        <v>-4029507</v>
      </c>
      <c r="I57" s="208">
        <v>0</v>
      </c>
      <c r="J57" s="209">
        <f t="shared" si="2"/>
        <v>-4029507</v>
      </c>
      <c r="K57" s="207">
        <v>-3761553</v>
      </c>
      <c r="L57" s="208">
        <v>0</v>
      </c>
      <c r="M57" s="209">
        <f t="shared" si="3"/>
        <v>-3761553</v>
      </c>
      <c r="N57" s="180"/>
      <c r="P57" s="39"/>
    </row>
    <row r="58" spans="1:16" s="204" customFormat="1" ht="16.5" thickBot="1">
      <c r="A58" s="197"/>
      <c r="B58" s="233" t="s">
        <v>86</v>
      </c>
      <c r="C58" s="210" t="s">
        <v>228</v>
      </c>
      <c r="D58" s="184"/>
      <c r="E58" s="184"/>
      <c r="F58" s="184"/>
      <c r="G58" s="199" t="s">
        <v>229</v>
      </c>
      <c r="H58" s="230">
        <f>-ROUND(SUM([5]Mizan!E487:E504),2)</f>
        <v>266480.40999999997</v>
      </c>
      <c r="I58" s="231">
        <f>-ROUND(SUM([5]Mizan!E505:E530),0)</f>
        <v>12593</v>
      </c>
      <c r="J58" s="202">
        <f t="shared" si="2"/>
        <v>279073.40999999997</v>
      </c>
      <c r="K58" s="230">
        <v>557357</v>
      </c>
      <c r="L58" s="231">
        <v>283</v>
      </c>
      <c r="M58" s="202">
        <f t="shared" si="3"/>
        <v>557640</v>
      </c>
      <c r="N58" s="203"/>
      <c r="P58" s="39"/>
    </row>
    <row r="59" spans="1:16">
      <c r="A59" s="167"/>
      <c r="B59" s="181"/>
      <c r="C59" s="211"/>
      <c r="D59" s="182"/>
      <c r="E59" s="182"/>
      <c r="F59" s="182"/>
      <c r="G59" s="222"/>
      <c r="H59" s="176"/>
      <c r="I59" s="223"/>
      <c r="J59" s="234"/>
      <c r="K59" s="176"/>
      <c r="L59" s="223"/>
      <c r="M59" s="234"/>
      <c r="N59" s="180"/>
      <c r="P59" s="39"/>
    </row>
    <row r="60" spans="1:16" s="242" customFormat="1" ht="16.5" thickBot="1">
      <c r="A60" s="197"/>
      <c r="B60" s="235"/>
      <c r="C60" s="236" t="s">
        <v>230</v>
      </c>
      <c r="D60" s="237"/>
      <c r="E60" s="237"/>
      <c r="F60" s="237"/>
      <c r="G60" s="238" t="s">
        <v>91</v>
      </c>
      <c r="H60" s="239">
        <f>H58+H55+H52+H49+H46+H45+H44+H41+H37+H27+H24+H19+H13+H9</f>
        <v>232763216.41</v>
      </c>
      <c r="I60" s="240">
        <f>I58+I55+I52+I49+I46+I45+I44+I41+I37+I27+I24+I19+I13+I9</f>
        <v>218991645.42000002</v>
      </c>
      <c r="J60" s="241">
        <f>H60+I60</f>
        <v>451754861.83000004</v>
      </c>
      <c r="K60" s="239">
        <f>K58+K55+K52+K49+K46+K45+K44+K41+K37+K27+K24+K19+K13+K9</f>
        <v>233066783</v>
      </c>
      <c r="L60" s="240">
        <f>L58+L55+L52+L49+L46+L45+L44+L41+L37+L27+L24+L19+L13+L9</f>
        <v>213036739</v>
      </c>
      <c r="M60" s="241">
        <f>K60+L60</f>
        <v>446103522</v>
      </c>
      <c r="N60" s="203"/>
    </row>
    <row r="61" spans="1:16" s="170" customFormat="1" ht="16.5" thickTop="1">
      <c r="A61" s="167"/>
      <c r="B61" s="181" t="s">
        <v>231</v>
      </c>
      <c r="C61" s="211"/>
      <c r="D61" s="182"/>
      <c r="E61" s="182"/>
      <c r="F61" s="182"/>
      <c r="G61" s="185"/>
      <c r="H61" s="182"/>
      <c r="I61" s="182"/>
      <c r="J61" s="182"/>
      <c r="K61" s="182"/>
      <c r="L61" s="182"/>
      <c r="M61" s="182"/>
      <c r="N61" s="180"/>
    </row>
    <row r="62" spans="1:16" s="170" customFormat="1" ht="16.5" thickBot="1">
      <c r="A62" s="167"/>
      <c r="B62" s="243"/>
      <c r="C62" s="244"/>
      <c r="D62" s="245"/>
      <c r="E62" s="245"/>
      <c r="F62" s="245"/>
      <c r="G62" s="246"/>
      <c r="H62" s="245"/>
      <c r="I62" s="245"/>
      <c r="J62" s="245"/>
      <c r="K62" s="245"/>
      <c r="L62" s="245"/>
      <c r="M62" s="245"/>
      <c r="N62" s="247"/>
    </row>
    <row r="63" spans="1:16" ht="16.5" thickTop="1"/>
  </sheetData>
  <sheetProtection password="CC26" sheet="1"/>
  <mergeCells count="4">
    <mergeCell ref="F3:H3"/>
    <mergeCell ref="F4:H4"/>
    <mergeCell ref="F5:H5"/>
    <mergeCell ref="K6:M6"/>
  </mergeCells>
  <pageMargins left="0.75" right="0.75" top="1" bottom="1" header="0.5" footer="0.5"/>
  <pageSetup paperSize="9"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topLeftCell="A28" zoomScale="75" zoomScaleNormal="75" workbookViewId="0">
      <selection activeCell="H59" sqref="H59"/>
    </sheetView>
  </sheetViews>
  <sheetFormatPr defaultRowHeight="15.75"/>
  <cols>
    <col min="1" max="1" width="5" style="1" customWidth="1"/>
    <col min="2" max="3" width="9.140625" style="2"/>
    <col min="4" max="4" width="18.28515625" style="2" customWidth="1"/>
    <col min="5" max="5" width="9.140625" style="2"/>
    <col min="6" max="6" width="33.5703125" style="2" customWidth="1"/>
    <col min="7" max="7" width="10.7109375" style="3" customWidth="1"/>
    <col min="8" max="13" width="16.140625" style="2" customWidth="1"/>
    <col min="14" max="14" width="4.42578125" style="4" customWidth="1"/>
    <col min="15" max="15" width="9.140625" style="2"/>
    <col min="16" max="16" width="12.140625" style="2" bestFit="1" customWidth="1"/>
    <col min="17" max="256" width="9.140625" style="2"/>
    <col min="257" max="257" width="5" style="2" customWidth="1"/>
    <col min="258" max="259" width="9.140625" style="2"/>
    <col min="260" max="260" width="18.28515625" style="2" customWidth="1"/>
    <col min="261" max="261" width="9.140625" style="2"/>
    <col min="262" max="262" width="33.5703125" style="2" customWidth="1"/>
    <col min="263" max="263" width="10.7109375" style="2" customWidth="1"/>
    <col min="264" max="269" width="16.140625" style="2" customWidth="1"/>
    <col min="270" max="270" width="4.42578125" style="2" customWidth="1"/>
    <col min="271" max="512" width="9.140625" style="2"/>
    <col min="513" max="513" width="5" style="2" customWidth="1"/>
    <col min="514" max="515" width="9.140625" style="2"/>
    <col min="516" max="516" width="18.28515625" style="2" customWidth="1"/>
    <col min="517" max="517" width="9.140625" style="2"/>
    <col min="518" max="518" width="33.5703125" style="2" customWidth="1"/>
    <col min="519" max="519" width="10.7109375" style="2" customWidth="1"/>
    <col min="520" max="525" width="16.140625" style="2" customWidth="1"/>
    <col min="526" max="526" width="4.42578125" style="2" customWidth="1"/>
    <col min="527" max="768" width="9.140625" style="2"/>
    <col min="769" max="769" width="5" style="2" customWidth="1"/>
    <col min="770" max="771" width="9.140625" style="2"/>
    <col min="772" max="772" width="18.28515625" style="2" customWidth="1"/>
    <col min="773" max="773" width="9.140625" style="2"/>
    <col min="774" max="774" width="33.5703125" style="2" customWidth="1"/>
    <col min="775" max="775" width="10.7109375" style="2" customWidth="1"/>
    <col min="776" max="781" width="16.140625" style="2" customWidth="1"/>
    <col min="782" max="782" width="4.42578125" style="2" customWidth="1"/>
    <col min="783" max="1024" width="9.140625" style="2"/>
    <col min="1025" max="1025" width="5" style="2" customWidth="1"/>
    <col min="1026" max="1027" width="9.140625" style="2"/>
    <col min="1028" max="1028" width="18.28515625" style="2" customWidth="1"/>
    <col min="1029" max="1029" width="9.140625" style="2"/>
    <col min="1030" max="1030" width="33.5703125" style="2" customWidth="1"/>
    <col min="1031" max="1031" width="10.7109375" style="2" customWidth="1"/>
    <col min="1032" max="1037" width="16.140625" style="2" customWidth="1"/>
    <col min="1038" max="1038" width="4.42578125" style="2" customWidth="1"/>
    <col min="1039" max="1280" width="9.140625" style="2"/>
    <col min="1281" max="1281" width="5" style="2" customWidth="1"/>
    <col min="1282" max="1283" width="9.140625" style="2"/>
    <col min="1284" max="1284" width="18.28515625" style="2" customWidth="1"/>
    <col min="1285" max="1285" width="9.140625" style="2"/>
    <col min="1286" max="1286" width="33.5703125" style="2" customWidth="1"/>
    <col min="1287" max="1287" width="10.7109375" style="2" customWidth="1"/>
    <col min="1288" max="1293" width="16.140625" style="2" customWidth="1"/>
    <col min="1294" max="1294" width="4.42578125" style="2" customWidth="1"/>
    <col min="1295" max="1536" width="9.140625" style="2"/>
    <col min="1537" max="1537" width="5" style="2" customWidth="1"/>
    <col min="1538" max="1539" width="9.140625" style="2"/>
    <col min="1540" max="1540" width="18.28515625" style="2" customWidth="1"/>
    <col min="1541" max="1541" width="9.140625" style="2"/>
    <col min="1542" max="1542" width="33.5703125" style="2" customWidth="1"/>
    <col min="1543" max="1543" width="10.7109375" style="2" customWidth="1"/>
    <col min="1544" max="1549" width="16.140625" style="2" customWidth="1"/>
    <col min="1550" max="1550" width="4.42578125" style="2" customWidth="1"/>
    <col min="1551" max="1792" width="9.140625" style="2"/>
    <col min="1793" max="1793" width="5" style="2" customWidth="1"/>
    <col min="1794" max="1795" width="9.140625" style="2"/>
    <col min="1796" max="1796" width="18.28515625" style="2" customWidth="1"/>
    <col min="1797" max="1797" width="9.140625" style="2"/>
    <col min="1798" max="1798" width="33.5703125" style="2" customWidth="1"/>
    <col min="1799" max="1799" width="10.7109375" style="2" customWidth="1"/>
    <col min="1800" max="1805" width="16.140625" style="2" customWidth="1"/>
    <col min="1806" max="1806" width="4.42578125" style="2" customWidth="1"/>
    <col min="1807" max="2048" width="9.140625" style="2"/>
    <col min="2049" max="2049" width="5" style="2" customWidth="1"/>
    <col min="2050" max="2051" width="9.140625" style="2"/>
    <col min="2052" max="2052" width="18.28515625" style="2" customWidth="1"/>
    <col min="2053" max="2053" width="9.140625" style="2"/>
    <col min="2054" max="2054" width="33.5703125" style="2" customWidth="1"/>
    <col min="2055" max="2055" width="10.7109375" style="2" customWidth="1"/>
    <col min="2056" max="2061" width="16.140625" style="2" customWidth="1"/>
    <col min="2062" max="2062" width="4.42578125" style="2" customWidth="1"/>
    <col min="2063" max="2304" width="9.140625" style="2"/>
    <col min="2305" max="2305" width="5" style="2" customWidth="1"/>
    <col min="2306" max="2307" width="9.140625" style="2"/>
    <col min="2308" max="2308" width="18.28515625" style="2" customWidth="1"/>
    <col min="2309" max="2309" width="9.140625" style="2"/>
    <col min="2310" max="2310" width="33.5703125" style="2" customWidth="1"/>
    <col min="2311" max="2311" width="10.7109375" style="2" customWidth="1"/>
    <col min="2312" max="2317" width="16.140625" style="2" customWidth="1"/>
    <col min="2318" max="2318" width="4.42578125" style="2" customWidth="1"/>
    <col min="2319" max="2560" width="9.140625" style="2"/>
    <col min="2561" max="2561" width="5" style="2" customWidth="1"/>
    <col min="2562" max="2563" width="9.140625" style="2"/>
    <col min="2564" max="2564" width="18.28515625" style="2" customWidth="1"/>
    <col min="2565" max="2565" width="9.140625" style="2"/>
    <col min="2566" max="2566" width="33.5703125" style="2" customWidth="1"/>
    <col min="2567" max="2567" width="10.7109375" style="2" customWidth="1"/>
    <col min="2568" max="2573" width="16.140625" style="2" customWidth="1"/>
    <col min="2574" max="2574" width="4.42578125" style="2" customWidth="1"/>
    <col min="2575" max="2816" width="9.140625" style="2"/>
    <col min="2817" max="2817" width="5" style="2" customWidth="1"/>
    <col min="2818" max="2819" width="9.140625" style="2"/>
    <col min="2820" max="2820" width="18.28515625" style="2" customWidth="1"/>
    <col min="2821" max="2821" width="9.140625" style="2"/>
    <col min="2822" max="2822" width="33.5703125" style="2" customWidth="1"/>
    <col min="2823" max="2823" width="10.7109375" style="2" customWidth="1"/>
    <col min="2824" max="2829" width="16.140625" style="2" customWidth="1"/>
    <col min="2830" max="2830" width="4.42578125" style="2" customWidth="1"/>
    <col min="2831" max="3072" width="9.140625" style="2"/>
    <col min="3073" max="3073" width="5" style="2" customWidth="1"/>
    <col min="3074" max="3075" width="9.140625" style="2"/>
    <col min="3076" max="3076" width="18.28515625" style="2" customWidth="1"/>
    <col min="3077" max="3077" width="9.140625" style="2"/>
    <col min="3078" max="3078" width="33.5703125" style="2" customWidth="1"/>
    <col min="3079" max="3079" width="10.7109375" style="2" customWidth="1"/>
    <col min="3080" max="3085" width="16.140625" style="2" customWidth="1"/>
    <col min="3086" max="3086" width="4.42578125" style="2" customWidth="1"/>
    <col min="3087" max="3328" width="9.140625" style="2"/>
    <col min="3329" max="3329" width="5" style="2" customWidth="1"/>
    <col min="3330" max="3331" width="9.140625" style="2"/>
    <col min="3332" max="3332" width="18.28515625" style="2" customWidth="1"/>
    <col min="3333" max="3333" width="9.140625" style="2"/>
    <col min="3334" max="3334" width="33.5703125" style="2" customWidth="1"/>
    <col min="3335" max="3335" width="10.7109375" style="2" customWidth="1"/>
    <col min="3336" max="3341" width="16.140625" style="2" customWidth="1"/>
    <col min="3342" max="3342" width="4.42578125" style="2" customWidth="1"/>
    <col min="3343" max="3584" width="9.140625" style="2"/>
    <col min="3585" max="3585" width="5" style="2" customWidth="1"/>
    <col min="3586" max="3587" width="9.140625" style="2"/>
    <col min="3588" max="3588" width="18.28515625" style="2" customWidth="1"/>
    <col min="3589" max="3589" width="9.140625" style="2"/>
    <col min="3590" max="3590" width="33.5703125" style="2" customWidth="1"/>
    <col min="3591" max="3591" width="10.7109375" style="2" customWidth="1"/>
    <col min="3592" max="3597" width="16.140625" style="2" customWidth="1"/>
    <col min="3598" max="3598" width="4.42578125" style="2" customWidth="1"/>
    <col min="3599" max="3840" width="9.140625" style="2"/>
    <col min="3841" max="3841" width="5" style="2" customWidth="1"/>
    <col min="3842" max="3843" width="9.140625" style="2"/>
    <col min="3844" max="3844" width="18.28515625" style="2" customWidth="1"/>
    <col min="3845" max="3845" width="9.140625" style="2"/>
    <col min="3846" max="3846" width="33.5703125" style="2" customWidth="1"/>
    <col min="3847" max="3847" width="10.7109375" style="2" customWidth="1"/>
    <col min="3848" max="3853" width="16.140625" style="2" customWidth="1"/>
    <col min="3854" max="3854" width="4.42578125" style="2" customWidth="1"/>
    <col min="3855" max="4096" width="9.140625" style="2"/>
    <col min="4097" max="4097" width="5" style="2" customWidth="1"/>
    <col min="4098" max="4099" width="9.140625" style="2"/>
    <col min="4100" max="4100" width="18.28515625" style="2" customWidth="1"/>
    <col min="4101" max="4101" width="9.140625" style="2"/>
    <col min="4102" max="4102" width="33.5703125" style="2" customWidth="1"/>
    <col min="4103" max="4103" width="10.7109375" style="2" customWidth="1"/>
    <col min="4104" max="4109" width="16.140625" style="2" customWidth="1"/>
    <col min="4110" max="4110" width="4.42578125" style="2" customWidth="1"/>
    <col min="4111" max="4352" width="9.140625" style="2"/>
    <col min="4353" max="4353" width="5" style="2" customWidth="1"/>
    <col min="4354" max="4355" width="9.140625" style="2"/>
    <col min="4356" max="4356" width="18.28515625" style="2" customWidth="1"/>
    <col min="4357" max="4357" width="9.140625" style="2"/>
    <col min="4358" max="4358" width="33.5703125" style="2" customWidth="1"/>
    <col min="4359" max="4359" width="10.7109375" style="2" customWidth="1"/>
    <col min="4360" max="4365" width="16.140625" style="2" customWidth="1"/>
    <col min="4366" max="4366" width="4.42578125" style="2" customWidth="1"/>
    <col min="4367" max="4608" width="9.140625" style="2"/>
    <col min="4609" max="4609" width="5" style="2" customWidth="1"/>
    <col min="4610" max="4611" width="9.140625" style="2"/>
    <col min="4612" max="4612" width="18.28515625" style="2" customWidth="1"/>
    <col min="4613" max="4613" width="9.140625" style="2"/>
    <col min="4614" max="4614" width="33.5703125" style="2" customWidth="1"/>
    <col min="4615" max="4615" width="10.7109375" style="2" customWidth="1"/>
    <col min="4616" max="4621" width="16.140625" style="2" customWidth="1"/>
    <col min="4622" max="4622" width="4.42578125" style="2" customWidth="1"/>
    <col min="4623" max="4864" width="9.140625" style="2"/>
    <col min="4865" max="4865" width="5" style="2" customWidth="1"/>
    <col min="4866" max="4867" width="9.140625" style="2"/>
    <col min="4868" max="4868" width="18.28515625" style="2" customWidth="1"/>
    <col min="4869" max="4869" width="9.140625" style="2"/>
    <col min="4870" max="4870" width="33.5703125" style="2" customWidth="1"/>
    <col min="4871" max="4871" width="10.7109375" style="2" customWidth="1"/>
    <col min="4872" max="4877" width="16.140625" style="2" customWidth="1"/>
    <col min="4878" max="4878" width="4.42578125" style="2" customWidth="1"/>
    <col min="4879" max="5120" width="9.140625" style="2"/>
    <col min="5121" max="5121" width="5" style="2" customWidth="1"/>
    <col min="5122" max="5123" width="9.140625" style="2"/>
    <col min="5124" max="5124" width="18.28515625" style="2" customWidth="1"/>
    <col min="5125" max="5125" width="9.140625" style="2"/>
    <col min="5126" max="5126" width="33.5703125" style="2" customWidth="1"/>
    <col min="5127" max="5127" width="10.7109375" style="2" customWidth="1"/>
    <col min="5128" max="5133" width="16.140625" style="2" customWidth="1"/>
    <col min="5134" max="5134" width="4.42578125" style="2" customWidth="1"/>
    <col min="5135" max="5376" width="9.140625" style="2"/>
    <col min="5377" max="5377" width="5" style="2" customWidth="1"/>
    <col min="5378" max="5379" width="9.140625" style="2"/>
    <col min="5380" max="5380" width="18.28515625" style="2" customWidth="1"/>
    <col min="5381" max="5381" width="9.140625" style="2"/>
    <col min="5382" max="5382" width="33.5703125" style="2" customWidth="1"/>
    <col min="5383" max="5383" width="10.7109375" style="2" customWidth="1"/>
    <col min="5384" max="5389" width="16.140625" style="2" customWidth="1"/>
    <col min="5390" max="5390" width="4.42578125" style="2" customWidth="1"/>
    <col min="5391" max="5632" width="9.140625" style="2"/>
    <col min="5633" max="5633" width="5" style="2" customWidth="1"/>
    <col min="5634" max="5635" width="9.140625" style="2"/>
    <col min="5636" max="5636" width="18.28515625" style="2" customWidth="1"/>
    <col min="5637" max="5637" width="9.140625" style="2"/>
    <col min="5638" max="5638" width="33.5703125" style="2" customWidth="1"/>
    <col min="5639" max="5639" width="10.7109375" style="2" customWidth="1"/>
    <col min="5640" max="5645" width="16.140625" style="2" customWidth="1"/>
    <col min="5646" max="5646" width="4.42578125" style="2" customWidth="1"/>
    <col min="5647" max="5888" width="9.140625" style="2"/>
    <col min="5889" max="5889" width="5" style="2" customWidth="1"/>
    <col min="5890" max="5891" width="9.140625" style="2"/>
    <col min="5892" max="5892" width="18.28515625" style="2" customWidth="1"/>
    <col min="5893" max="5893" width="9.140625" style="2"/>
    <col min="5894" max="5894" width="33.5703125" style="2" customWidth="1"/>
    <col min="5895" max="5895" width="10.7109375" style="2" customWidth="1"/>
    <col min="5896" max="5901" width="16.140625" style="2" customWidth="1"/>
    <col min="5902" max="5902" width="4.42578125" style="2" customWidth="1"/>
    <col min="5903" max="6144" width="9.140625" style="2"/>
    <col min="6145" max="6145" width="5" style="2" customWidth="1"/>
    <col min="6146" max="6147" width="9.140625" style="2"/>
    <col min="6148" max="6148" width="18.28515625" style="2" customWidth="1"/>
    <col min="6149" max="6149" width="9.140625" style="2"/>
    <col min="6150" max="6150" width="33.5703125" style="2" customWidth="1"/>
    <col min="6151" max="6151" width="10.7109375" style="2" customWidth="1"/>
    <col min="6152" max="6157" width="16.140625" style="2" customWidth="1"/>
    <col min="6158" max="6158" width="4.42578125" style="2" customWidth="1"/>
    <col min="6159" max="6400" width="9.140625" style="2"/>
    <col min="6401" max="6401" width="5" style="2" customWidth="1"/>
    <col min="6402" max="6403" width="9.140625" style="2"/>
    <col min="6404" max="6404" width="18.28515625" style="2" customWidth="1"/>
    <col min="6405" max="6405" width="9.140625" style="2"/>
    <col min="6406" max="6406" width="33.5703125" style="2" customWidth="1"/>
    <col min="6407" max="6407" width="10.7109375" style="2" customWidth="1"/>
    <col min="6408" max="6413" width="16.140625" style="2" customWidth="1"/>
    <col min="6414" max="6414" width="4.42578125" style="2" customWidth="1"/>
    <col min="6415" max="6656" width="9.140625" style="2"/>
    <col min="6657" max="6657" width="5" style="2" customWidth="1"/>
    <col min="6658" max="6659" width="9.140625" style="2"/>
    <col min="6660" max="6660" width="18.28515625" style="2" customWidth="1"/>
    <col min="6661" max="6661" width="9.140625" style="2"/>
    <col min="6662" max="6662" width="33.5703125" style="2" customWidth="1"/>
    <col min="6663" max="6663" width="10.7109375" style="2" customWidth="1"/>
    <col min="6664" max="6669" width="16.140625" style="2" customWidth="1"/>
    <col min="6670" max="6670" width="4.42578125" style="2" customWidth="1"/>
    <col min="6671" max="6912" width="9.140625" style="2"/>
    <col min="6913" max="6913" width="5" style="2" customWidth="1"/>
    <col min="6914" max="6915" width="9.140625" style="2"/>
    <col min="6916" max="6916" width="18.28515625" style="2" customWidth="1"/>
    <col min="6917" max="6917" width="9.140625" style="2"/>
    <col min="6918" max="6918" width="33.5703125" style="2" customWidth="1"/>
    <col min="6919" max="6919" width="10.7109375" style="2" customWidth="1"/>
    <col min="6920" max="6925" width="16.140625" style="2" customWidth="1"/>
    <col min="6926" max="6926" width="4.42578125" style="2" customWidth="1"/>
    <col min="6927" max="7168" width="9.140625" style="2"/>
    <col min="7169" max="7169" width="5" style="2" customWidth="1"/>
    <col min="7170" max="7171" width="9.140625" style="2"/>
    <col min="7172" max="7172" width="18.28515625" style="2" customWidth="1"/>
    <col min="7173" max="7173" width="9.140625" style="2"/>
    <col min="7174" max="7174" width="33.5703125" style="2" customWidth="1"/>
    <col min="7175" max="7175" width="10.7109375" style="2" customWidth="1"/>
    <col min="7176" max="7181" width="16.140625" style="2" customWidth="1"/>
    <col min="7182" max="7182" width="4.42578125" style="2" customWidth="1"/>
    <col min="7183" max="7424" width="9.140625" style="2"/>
    <col min="7425" max="7425" width="5" style="2" customWidth="1"/>
    <col min="7426" max="7427" width="9.140625" style="2"/>
    <col min="7428" max="7428" width="18.28515625" style="2" customWidth="1"/>
    <col min="7429" max="7429" width="9.140625" style="2"/>
    <col min="7430" max="7430" width="33.5703125" style="2" customWidth="1"/>
    <col min="7431" max="7431" width="10.7109375" style="2" customWidth="1"/>
    <col min="7432" max="7437" width="16.140625" style="2" customWidth="1"/>
    <col min="7438" max="7438" width="4.42578125" style="2" customWidth="1"/>
    <col min="7439" max="7680" width="9.140625" style="2"/>
    <col min="7681" max="7681" width="5" style="2" customWidth="1"/>
    <col min="7682" max="7683" width="9.140625" style="2"/>
    <col min="7684" max="7684" width="18.28515625" style="2" customWidth="1"/>
    <col min="7685" max="7685" width="9.140625" style="2"/>
    <col min="7686" max="7686" width="33.5703125" style="2" customWidth="1"/>
    <col min="7687" max="7687" width="10.7109375" style="2" customWidth="1"/>
    <col min="7688" max="7693" width="16.140625" style="2" customWidth="1"/>
    <col min="7694" max="7694" width="4.42578125" style="2" customWidth="1"/>
    <col min="7695" max="7936" width="9.140625" style="2"/>
    <col min="7937" max="7937" width="5" style="2" customWidth="1"/>
    <col min="7938" max="7939" width="9.140625" style="2"/>
    <col min="7940" max="7940" width="18.28515625" style="2" customWidth="1"/>
    <col min="7941" max="7941" width="9.140625" style="2"/>
    <col min="7942" max="7942" width="33.5703125" style="2" customWidth="1"/>
    <col min="7943" max="7943" width="10.7109375" style="2" customWidth="1"/>
    <col min="7944" max="7949" width="16.140625" style="2" customWidth="1"/>
    <col min="7950" max="7950" width="4.42578125" style="2" customWidth="1"/>
    <col min="7951" max="8192" width="9.140625" style="2"/>
    <col min="8193" max="8193" width="5" style="2" customWidth="1"/>
    <col min="8194" max="8195" width="9.140625" style="2"/>
    <col min="8196" max="8196" width="18.28515625" style="2" customWidth="1"/>
    <col min="8197" max="8197" width="9.140625" style="2"/>
    <col min="8198" max="8198" width="33.5703125" style="2" customWidth="1"/>
    <col min="8199" max="8199" width="10.7109375" style="2" customWidth="1"/>
    <col min="8200" max="8205" width="16.140625" style="2" customWidth="1"/>
    <col min="8206" max="8206" width="4.42578125" style="2" customWidth="1"/>
    <col min="8207" max="8448" width="9.140625" style="2"/>
    <col min="8449" max="8449" width="5" style="2" customWidth="1"/>
    <col min="8450" max="8451" width="9.140625" style="2"/>
    <col min="8452" max="8452" width="18.28515625" style="2" customWidth="1"/>
    <col min="8453" max="8453" width="9.140625" style="2"/>
    <col min="8454" max="8454" width="33.5703125" style="2" customWidth="1"/>
    <col min="8455" max="8455" width="10.7109375" style="2" customWidth="1"/>
    <col min="8456" max="8461" width="16.140625" style="2" customWidth="1"/>
    <col min="8462" max="8462" width="4.42578125" style="2" customWidth="1"/>
    <col min="8463" max="8704" width="9.140625" style="2"/>
    <col min="8705" max="8705" width="5" style="2" customWidth="1"/>
    <col min="8706" max="8707" width="9.140625" style="2"/>
    <col min="8708" max="8708" width="18.28515625" style="2" customWidth="1"/>
    <col min="8709" max="8709" width="9.140625" style="2"/>
    <col min="8710" max="8710" width="33.5703125" style="2" customWidth="1"/>
    <col min="8711" max="8711" width="10.7109375" style="2" customWidth="1"/>
    <col min="8712" max="8717" width="16.140625" style="2" customWidth="1"/>
    <col min="8718" max="8718" width="4.42578125" style="2" customWidth="1"/>
    <col min="8719" max="8960" width="9.140625" style="2"/>
    <col min="8961" max="8961" width="5" style="2" customWidth="1"/>
    <col min="8962" max="8963" width="9.140625" style="2"/>
    <col min="8964" max="8964" width="18.28515625" style="2" customWidth="1"/>
    <col min="8965" max="8965" width="9.140625" style="2"/>
    <col min="8966" max="8966" width="33.5703125" style="2" customWidth="1"/>
    <col min="8967" max="8967" width="10.7109375" style="2" customWidth="1"/>
    <col min="8968" max="8973" width="16.140625" style="2" customWidth="1"/>
    <col min="8974" max="8974" width="4.42578125" style="2" customWidth="1"/>
    <col min="8975" max="9216" width="9.140625" style="2"/>
    <col min="9217" max="9217" width="5" style="2" customWidth="1"/>
    <col min="9218" max="9219" width="9.140625" style="2"/>
    <col min="9220" max="9220" width="18.28515625" style="2" customWidth="1"/>
    <col min="9221" max="9221" width="9.140625" style="2"/>
    <col min="9222" max="9222" width="33.5703125" style="2" customWidth="1"/>
    <col min="9223" max="9223" width="10.7109375" style="2" customWidth="1"/>
    <col min="9224" max="9229" width="16.140625" style="2" customWidth="1"/>
    <col min="9230" max="9230" width="4.42578125" style="2" customWidth="1"/>
    <col min="9231" max="9472" width="9.140625" style="2"/>
    <col min="9473" max="9473" width="5" style="2" customWidth="1"/>
    <col min="9474" max="9475" width="9.140625" style="2"/>
    <col min="9476" max="9476" width="18.28515625" style="2" customWidth="1"/>
    <col min="9477" max="9477" width="9.140625" style="2"/>
    <col min="9478" max="9478" width="33.5703125" style="2" customWidth="1"/>
    <col min="9479" max="9479" width="10.7109375" style="2" customWidth="1"/>
    <col min="9480" max="9485" width="16.140625" style="2" customWidth="1"/>
    <col min="9486" max="9486" width="4.42578125" style="2" customWidth="1"/>
    <col min="9487" max="9728" width="9.140625" style="2"/>
    <col min="9729" max="9729" width="5" style="2" customWidth="1"/>
    <col min="9730" max="9731" width="9.140625" style="2"/>
    <col min="9732" max="9732" width="18.28515625" style="2" customWidth="1"/>
    <col min="9733" max="9733" width="9.140625" style="2"/>
    <col min="9734" max="9734" width="33.5703125" style="2" customWidth="1"/>
    <col min="9735" max="9735" width="10.7109375" style="2" customWidth="1"/>
    <col min="9736" max="9741" width="16.140625" style="2" customWidth="1"/>
    <col min="9742" max="9742" width="4.42578125" style="2" customWidth="1"/>
    <col min="9743" max="9984" width="9.140625" style="2"/>
    <col min="9985" max="9985" width="5" style="2" customWidth="1"/>
    <col min="9986" max="9987" width="9.140625" style="2"/>
    <col min="9988" max="9988" width="18.28515625" style="2" customWidth="1"/>
    <col min="9989" max="9989" width="9.140625" style="2"/>
    <col min="9990" max="9990" width="33.5703125" style="2" customWidth="1"/>
    <col min="9991" max="9991" width="10.7109375" style="2" customWidth="1"/>
    <col min="9992" max="9997" width="16.140625" style="2" customWidth="1"/>
    <col min="9998" max="9998" width="4.42578125" style="2" customWidth="1"/>
    <col min="9999" max="10240" width="9.140625" style="2"/>
    <col min="10241" max="10241" width="5" style="2" customWidth="1"/>
    <col min="10242" max="10243" width="9.140625" style="2"/>
    <col min="10244" max="10244" width="18.28515625" style="2" customWidth="1"/>
    <col min="10245" max="10245" width="9.140625" style="2"/>
    <col min="10246" max="10246" width="33.5703125" style="2" customWidth="1"/>
    <col min="10247" max="10247" width="10.7109375" style="2" customWidth="1"/>
    <col min="10248" max="10253" width="16.140625" style="2" customWidth="1"/>
    <col min="10254" max="10254" width="4.42578125" style="2" customWidth="1"/>
    <col min="10255" max="10496" width="9.140625" style="2"/>
    <col min="10497" max="10497" width="5" style="2" customWidth="1"/>
    <col min="10498" max="10499" width="9.140625" style="2"/>
    <col min="10500" max="10500" width="18.28515625" style="2" customWidth="1"/>
    <col min="10501" max="10501" width="9.140625" style="2"/>
    <col min="10502" max="10502" width="33.5703125" style="2" customWidth="1"/>
    <col min="10503" max="10503" width="10.7109375" style="2" customWidth="1"/>
    <col min="10504" max="10509" width="16.140625" style="2" customWidth="1"/>
    <col min="10510" max="10510" width="4.42578125" style="2" customWidth="1"/>
    <col min="10511" max="10752" width="9.140625" style="2"/>
    <col min="10753" max="10753" width="5" style="2" customWidth="1"/>
    <col min="10754" max="10755" width="9.140625" style="2"/>
    <col min="10756" max="10756" width="18.28515625" style="2" customWidth="1"/>
    <col min="10757" max="10757" width="9.140625" style="2"/>
    <col min="10758" max="10758" width="33.5703125" style="2" customWidth="1"/>
    <col min="10759" max="10759" width="10.7109375" style="2" customWidth="1"/>
    <col min="10760" max="10765" width="16.140625" style="2" customWidth="1"/>
    <col min="10766" max="10766" width="4.42578125" style="2" customWidth="1"/>
    <col min="10767" max="11008" width="9.140625" style="2"/>
    <col min="11009" max="11009" width="5" style="2" customWidth="1"/>
    <col min="11010" max="11011" width="9.140625" style="2"/>
    <col min="11012" max="11012" width="18.28515625" style="2" customWidth="1"/>
    <col min="11013" max="11013" width="9.140625" style="2"/>
    <col min="11014" max="11014" width="33.5703125" style="2" customWidth="1"/>
    <col min="11015" max="11015" width="10.7109375" style="2" customWidth="1"/>
    <col min="11016" max="11021" width="16.140625" style="2" customWidth="1"/>
    <col min="11022" max="11022" width="4.42578125" style="2" customWidth="1"/>
    <col min="11023" max="11264" width="9.140625" style="2"/>
    <col min="11265" max="11265" width="5" style="2" customWidth="1"/>
    <col min="11266" max="11267" width="9.140625" style="2"/>
    <col min="11268" max="11268" width="18.28515625" style="2" customWidth="1"/>
    <col min="11269" max="11269" width="9.140625" style="2"/>
    <col min="11270" max="11270" width="33.5703125" style="2" customWidth="1"/>
    <col min="11271" max="11271" width="10.7109375" style="2" customWidth="1"/>
    <col min="11272" max="11277" width="16.140625" style="2" customWidth="1"/>
    <col min="11278" max="11278" width="4.42578125" style="2" customWidth="1"/>
    <col min="11279" max="11520" width="9.140625" style="2"/>
    <col min="11521" max="11521" width="5" style="2" customWidth="1"/>
    <col min="11522" max="11523" width="9.140625" style="2"/>
    <col min="11524" max="11524" width="18.28515625" style="2" customWidth="1"/>
    <col min="11525" max="11525" width="9.140625" style="2"/>
    <col min="11526" max="11526" width="33.5703125" style="2" customWidth="1"/>
    <col min="11527" max="11527" width="10.7109375" style="2" customWidth="1"/>
    <col min="11528" max="11533" width="16.140625" style="2" customWidth="1"/>
    <col min="11534" max="11534" width="4.42578125" style="2" customWidth="1"/>
    <col min="11535" max="11776" width="9.140625" style="2"/>
    <col min="11777" max="11777" width="5" style="2" customWidth="1"/>
    <col min="11778" max="11779" width="9.140625" style="2"/>
    <col min="11780" max="11780" width="18.28515625" style="2" customWidth="1"/>
    <col min="11781" max="11781" width="9.140625" style="2"/>
    <col min="11782" max="11782" width="33.5703125" style="2" customWidth="1"/>
    <col min="11783" max="11783" width="10.7109375" style="2" customWidth="1"/>
    <col min="11784" max="11789" width="16.140625" style="2" customWidth="1"/>
    <col min="11790" max="11790" width="4.42578125" style="2" customWidth="1"/>
    <col min="11791" max="12032" width="9.140625" style="2"/>
    <col min="12033" max="12033" width="5" style="2" customWidth="1"/>
    <col min="12034" max="12035" width="9.140625" style="2"/>
    <col min="12036" max="12036" width="18.28515625" style="2" customWidth="1"/>
    <col min="12037" max="12037" width="9.140625" style="2"/>
    <col min="12038" max="12038" width="33.5703125" style="2" customWidth="1"/>
    <col min="12039" max="12039" width="10.7109375" style="2" customWidth="1"/>
    <col min="12040" max="12045" width="16.140625" style="2" customWidth="1"/>
    <col min="12046" max="12046" width="4.42578125" style="2" customWidth="1"/>
    <col min="12047" max="12288" width="9.140625" style="2"/>
    <col min="12289" max="12289" width="5" style="2" customWidth="1"/>
    <col min="12290" max="12291" width="9.140625" style="2"/>
    <col min="12292" max="12292" width="18.28515625" style="2" customWidth="1"/>
    <col min="12293" max="12293" width="9.140625" style="2"/>
    <col min="12294" max="12294" width="33.5703125" style="2" customWidth="1"/>
    <col min="12295" max="12295" width="10.7109375" style="2" customWidth="1"/>
    <col min="12296" max="12301" width="16.140625" style="2" customWidth="1"/>
    <col min="12302" max="12302" width="4.42578125" style="2" customWidth="1"/>
    <col min="12303" max="12544" width="9.140625" style="2"/>
    <col min="12545" max="12545" width="5" style="2" customWidth="1"/>
    <col min="12546" max="12547" width="9.140625" style="2"/>
    <col min="12548" max="12548" width="18.28515625" style="2" customWidth="1"/>
    <col min="12549" max="12549" width="9.140625" style="2"/>
    <col min="12550" max="12550" width="33.5703125" style="2" customWidth="1"/>
    <col min="12551" max="12551" width="10.7109375" style="2" customWidth="1"/>
    <col min="12552" max="12557" width="16.140625" style="2" customWidth="1"/>
    <col min="12558" max="12558" width="4.42578125" style="2" customWidth="1"/>
    <col min="12559" max="12800" width="9.140625" style="2"/>
    <col min="12801" max="12801" width="5" style="2" customWidth="1"/>
    <col min="12802" max="12803" width="9.140625" style="2"/>
    <col min="12804" max="12804" width="18.28515625" style="2" customWidth="1"/>
    <col min="12805" max="12805" width="9.140625" style="2"/>
    <col min="12806" max="12806" width="33.5703125" style="2" customWidth="1"/>
    <col min="12807" max="12807" width="10.7109375" style="2" customWidth="1"/>
    <col min="12808" max="12813" width="16.140625" style="2" customWidth="1"/>
    <col min="12814" max="12814" width="4.42578125" style="2" customWidth="1"/>
    <col min="12815" max="13056" width="9.140625" style="2"/>
    <col min="13057" max="13057" width="5" style="2" customWidth="1"/>
    <col min="13058" max="13059" width="9.140625" style="2"/>
    <col min="13060" max="13060" width="18.28515625" style="2" customWidth="1"/>
    <col min="13061" max="13061" width="9.140625" style="2"/>
    <col min="13062" max="13062" width="33.5703125" style="2" customWidth="1"/>
    <col min="13063" max="13063" width="10.7109375" style="2" customWidth="1"/>
    <col min="13064" max="13069" width="16.140625" style="2" customWidth="1"/>
    <col min="13070" max="13070" width="4.42578125" style="2" customWidth="1"/>
    <col min="13071" max="13312" width="9.140625" style="2"/>
    <col min="13313" max="13313" width="5" style="2" customWidth="1"/>
    <col min="13314" max="13315" width="9.140625" style="2"/>
    <col min="13316" max="13316" width="18.28515625" style="2" customWidth="1"/>
    <col min="13317" max="13317" width="9.140625" style="2"/>
    <col min="13318" max="13318" width="33.5703125" style="2" customWidth="1"/>
    <col min="13319" max="13319" width="10.7109375" style="2" customWidth="1"/>
    <col min="13320" max="13325" width="16.140625" style="2" customWidth="1"/>
    <col min="13326" max="13326" width="4.42578125" style="2" customWidth="1"/>
    <col min="13327" max="13568" width="9.140625" style="2"/>
    <col min="13569" max="13569" width="5" style="2" customWidth="1"/>
    <col min="13570" max="13571" width="9.140625" style="2"/>
    <col min="13572" max="13572" width="18.28515625" style="2" customWidth="1"/>
    <col min="13573" max="13573" width="9.140625" style="2"/>
    <col min="13574" max="13574" width="33.5703125" style="2" customWidth="1"/>
    <col min="13575" max="13575" width="10.7109375" style="2" customWidth="1"/>
    <col min="13576" max="13581" width="16.140625" style="2" customWidth="1"/>
    <col min="13582" max="13582" width="4.42578125" style="2" customWidth="1"/>
    <col min="13583" max="13824" width="9.140625" style="2"/>
    <col min="13825" max="13825" width="5" style="2" customWidth="1"/>
    <col min="13826" max="13827" width="9.140625" style="2"/>
    <col min="13828" max="13828" width="18.28515625" style="2" customWidth="1"/>
    <col min="13829" max="13829" width="9.140625" style="2"/>
    <col min="13830" max="13830" width="33.5703125" style="2" customWidth="1"/>
    <col min="13831" max="13831" width="10.7109375" style="2" customWidth="1"/>
    <col min="13832" max="13837" width="16.140625" style="2" customWidth="1"/>
    <col min="13838" max="13838" width="4.42578125" style="2" customWidth="1"/>
    <col min="13839" max="14080" width="9.140625" style="2"/>
    <col min="14081" max="14081" width="5" style="2" customWidth="1"/>
    <col min="14082" max="14083" width="9.140625" style="2"/>
    <col min="14084" max="14084" width="18.28515625" style="2" customWidth="1"/>
    <col min="14085" max="14085" width="9.140625" style="2"/>
    <col min="14086" max="14086" width="33.5703125" style="2" customWidth="1"/>
    <col min="14087" max="14087" width="10.7109375" style="2" customWidth="1"/>
    <col min="14088" max="14093" width="16.140625" style="2" customWidth="1"/>
    <col min="14094" max="14094" width="4.42578125" style="2" customWidth="1"/>
    <col min="14095" max="14336" width="9.140625" style="2"/>
    <col min="14337" max="14337" width="5" style="2" customWidth="1"/>
    <col min="14338" max="14339" width="9.140625" style="2"/>
    <col min="14340" max="14340" width="18.28515625" style="2" customWidth="1"/>
    <col min="14341" max="14341" width="9.140625" style="2"/>
    <col min="14342" max="14342" width="33.5703125" style="2" customWidth="1"/>
    <col min="14343" max="14343" width="10.7109375" style="2" customWidth="1"/>
    <col min="14344" max="14349" width="16.140625" style="2" customWidth="1"/>
    <col min="14350" max="14350" width="4.42578125" style="2" customWidth="1"/>
    <col min="14351" max="14592" width="9.140625" style="2"/>
    <col min="14593" max="14593" width="5" style="2" customWidth="1"/>
    <col min="14594" max="14595" width="9.140625" style="2"/>
    <col min="14596" max="14596" width="18.28515625" style="2" customWidth="1"/>
    <col min="14597" max="14597" width="9.140625" style="2"/>
    <col min="14598" max="14598" width="33.5703125" style="2" customWidth="1"/>
    <col min="14599" max="14599" width="10.7109375" style="2" customWidth="1"/>
    <col min="14600" max="14605" width="16.140625" style="2" customWidth="1"/>
    <col min="14606" max="14606" width="4.42578125" style="2" customWidth="1"/>
    <col min="14607" max="14848" width="9.140625" style="2"/>
    <col min="14849" max="14849" width="5" style="2" customWidth="1"/>
    <col min="14850" max="14851" width="9.140625" style="2"/>
    <col min="14852" max="14852" width="18.28515625" style="2" customWidth="1"/>
    <col min="14853" max="14853" width="9.140625" style="2"/>
    <col min="14854" max="14854" width="33.5703125" style="2" customWidth="1"/>
    <col min="14855" max="14855" width="10.7109375" style="2" customWidth="1"/>
    <col min="14856" max="14861" width="16.140625" style="2" customWidth="1"/>
    <col min="14862" max="14862" width="4.42578125" style="2" customWidth="1"/>
    <col min="14863" max="15104" width="9.140625" style="2"/>
    <col min="15105" max="15105" width="5" style="2" customWidth="1"/>
    <col min="15106" max="15107" width="9.140625" style="2"/>
    <col min="15108" max="15108" width="18.28515625" style="2" customWidth="1"/>
    <col min="15109" max="15109" width="9.140625" style="2"/>
    <col min="15110" max="15110" width="33.5703125" style="2" customWidth="1"/>
    <col min="15111" max="15111" width="10.7109375" style="2" customWidth="1"/>
    <col min="15112" max="15117" width="16.140625" style="2" customWidth="1"/>
    <col min="15118" max="15118" width="4.42578125" style="2" customWidth="1"/>
    <col min="15119" max="15360" width="9.140625" style="2"/>
    <col min="15361" max="15361" width="5" style="2" customWidth="1"/>
    <col min="15362" max="15363" width="9.140625" style="2"/>
    <col min="15364" max="15364" width="18.28515625" style="2" customWidth="1"/>
    <col min="15365" max="15365" width="9.140625" style="2"/>
    <col min="15366" max="15366" width="33.5703125" style="2" customWidth="1"/>
    <col min="15367" max="15367" width="10.7109375" style="2" customWidth="1"/>
    <col min="15368" max="15373" width="16.140625" style="2" customWidth="1"/>
    <col min="15374" max="15374" width="4.42578125" style="2" customWidth="1"/>
    <col min="15375" max="15616" width="9.140625" style="2"/>
    <col min="15617" max="15617" width="5" style="2" customWidth="1"/>
    <col min="15618" max="15619" width="9.140625" style="2"/>
    <col min="15620" max="15620" width="18.28515625" style="2" customWidth="1"/>
    <col min="15621" max="15621" width="9.140625" style="2"/>
    <col min="15622" max="15622" width="33.5703125" style="2" customWidth="1"/>
    <col min="15623" max="15623" width="10.7109375" style="2" customWidth="1"/>
    <col min="15624" max="15629" width="16.140625" style="2" customWidth="1"/>
    <col min="15630" max="15630" width="4.42578125" style="2" customWidth="1"/>
    <col min="15631" max="15872" width="9.140625" style="2"/>
    <col min="15873" max="15873" width="5" style="2" customWidth="1"/>
    <col min="15874" max="15875" width="9.140625" style="2"/>
    <col min="15876" max="15876" width="18.28515625" style="2" customWidth="1"/>
    <col min="15877" max="15877" width="9.140625" style="2"/>
    <col min="15878" max="15878" width="33.5703125" style="2" customWidth="1"/>
    <col min="15879" max="15879" width="10.7109375" style="2" customWidth="1"/>
    <col min="15880" max="15885" width="16.140625" style="2" customWidth="1"/>
    <col min="15886" max="15886" width="4.42578125" style="2" customWidth="1"/>
    <col min="15887" max="16128" width="9.140625" style="2"/>
    <col min="16129" max="16129" width="5" style="2" customWidth="1"/>
    <col min="16130" max="16131" width="9.140625" style="2"/>
    <col min="16132" max="16132" width="18.28515625" style="2" customWidth="1"/>
    <col min="16133" max="16133" width="9.140625" style="2"/>
    <col min="16134" max="16134" width="33.5703125" style="2" customWidth="1"/>
    <col min="16135" max="16135" width="10.7109375" style="2" customWidth="1"/>
    <col min="16136" max="16141" width="16.140625" style="2" customWidth="1"/>
    <col min="16142" max="16142" width="4.42578125" style="2" customWidth="1"/>
    <col min="16143" max="16384" width="9.140625" style="2"/>
  </cols>
  <sheetData>
    <row r="1" spans="1:16" ht="16.5" thickBot="1"/>
    <row r="2" spans="1:16" ht="16.5" thickTop="1">
      <c r="B2" s="5"/>
      <c r="C2" s="6"/>
      <c r="D2" s="7"/>
      <c r="E2" s="7"/>
      <c r="F2" s="7"/>
      <c r="G2" s="8"/>
      <c r="H2" s="7"/>
      <c r="I2" s="7"/>
      <c r="J2" s="7"/>
      <c r="K2" s="7"/>
      <c r="L2" s="7"/>
      <c r="M2" s="7"/>
      <c r="N2" s="9"/>
    </row>
    <row r="3" spans="1:16" s="16" customFormat="1" ht="15.75" customHeight="1">
      <c r="A3" s="10"/>
      <c r="B3" s="11"/>
      <c r="C3" s="12"/>
      <c r="D3" s="10"/>
      <c r="E3" s="13"/>
      <c r="F3" s="254" t="str">
        <f>Aktif!F3</f>
        <v>TÜRK EKONOM BANKASI A.Ş. (KIBRIS ŞUBELERİ)</v>
      </c>
      <c r="G3" s="254"/>
      <c r="H3" s="254"/>
      <c r="I3" s="10"/>
      <c r="J3" s="10"/>
      <c r="K3" s="14"/>
      <c r="L3" s="10"/>
      <c r="M3" s="14"/>
      <c r="N3" s="15"/>
    </row>
    <row r="4" spans="1:16" s="16" customFormat="1">
      <c r="A4" s="10"/>
      <c r="B4" s="11"/>
      <c r="C4" s="12"/>
      <c r="D4" s="10"/>
      <c r="E4" s="13"/>
      <c r="F4" s="254" t="s">
        <v>0</v>
      </c>
      <c r="G4" s="254"/>
      <c r="H4" s="254"/>
      <c r="I4" s="12"/>
      <c r="J4" s="12"/>
      <c r="K4" s="12"/>
      <c r="L4" s="12"/>
      <c r="M4" s="12"/>
      <c r="N4" s="15"/>
    </row>
    <row r="5" spans="1:16" s="16" customFormat="1">
      <c r="A5" s="10"/>
      <c r="B5" s="11"/>
      <c r="C5" s="12"/>
      <c r="D5" s="13"/>
      <c r="E5" s="17"/>
      <c r="F5" s="255" t="s">
        <v>1</v>
      </c>
      <c r="G5" s="255"/>
      <c r="H5" s="255"/>
      <c r="I5" s="12"/>
      <c r="J5" s="12"/>
      <c r="K5" s="12"/>
      <c r="L5" s="12"/>
      <c r="M5" s="12"/>
      <c r="N5" s="15"/>
    </row>
    <row r="6" spans="1:16">
      <c r="B6" s="18"/>
      <c r="C6" s="1"/>
      <c r="D6" s="1"/>
      <c r="E6" s="1"/>
      <c r="F6" s="1"/>
      <c r="G6" s="19"/>
      <c r="H6" s="1"/>
      <c r="I6" s="20" t="s">
        <v>2</v>
      </c>
      <c r="J6" s="19"/>
      <c r="K6" s="256" t="s">
        <v>3</v>
      </c>
      <c r="L6" s="253"/>
      <c r="M6" s="253"/>
      <c r="N6" s="21"/>
    </row>
    <row r="7" spans="1:16" ht="22.5" customHeight="1" thickBot="1">
      <c r="B7" s="18"/>
      <c r="C7" s="1" t="s">
        <v>4</v>
      </c>
      <c r="D7" s="22"/>
      <c r="E7" s="1"/>
      <c r="F7" s="1"/>
      <c r="G7" s="19" t="s">
        <v>5</v>
      </c>
      <c r="H7" s="1"/>
      <c r="I7" s="23" t="str">
        <f>Aktif!I7</f>
        <v>(31.12.2014)</v>
      </c>
      <c r="J7" s="24"/>
      <c r="K7" s="1"/>
      <c r="L7" s="23" t="str">
        <f>Aktif!L7</f>
        <v>(31.12.2013)</v>
      </c>
      <c r="M7" s="1"/>
      <c r="N7" s="21"/>
    </row>
    <row r="8" spans="1:16" ht="16.5" thickTop="1">
      <c r="B8" s="25"/>
      <c r="C8" s="26"/>
      <c r="D8" s="27"/>
      <c r="E8" s="27"/>
      <c r="F8" s="28"/>
      <c r="G8" s="29"/>
      <c r="H8" s="30" t="s">
        <v>6</v>
      </c>
      <c r="I8" s="31" t="s">
        <v>7</v>
      </c>
      <c r="J8" s="32" t="s">
        <v>8</v>
      </c>
      <c r="K8" s="30" t="s">
        <v>6</v>
      </c>
      <c r="L8" s="31" t="s">
        <v>7</v>
      </c>
      <c r="M8" s="32" t="s">
        <v>8</v>
      </c>
      <c r="N8" s="21"/>
    </row>
    <row r="9" spans="1:16" s="39" customFormat="1" ht="16.5" thickBot="1">
      <c r="A9" s="22"/>
      <c r="B9" s="33" t="s">
        <v>9</v>
      </c>
      <c r="C9" s="22" t="s">
        <v>10</v>
      </c>
      <c r="D9" s="22"/>
      <c r="E9" s="22"/>
      <c r="F9" s="22"/>
      <c r="G9" s="34" t="s">
        <v>11</v>
      </c>
      <c r="H9" s="35">
        <f>H10+H11+H12+H13+H14+H15</f>
        <v>174232605</v>
      </c>
      <c r="I9" s="36">
        <f>I10+I11+I12+I13+I14+I15</f>
        <v>141244723</v>
      </c>
      <c r="J9" s="37">
        <f t="shared" ref="J9:J57" si="0">H9+I9</f>
        <v>315477328</v>
      </c>
      <c r="K9" s="35">
        <f>K10+K11+K12+K13+K14+K15</f>
        <v>186441191</v>
      </c>
      <c r="L9" s="36">
        <f>L10+L11+L12+L13+L14+L15</f>
        <v>129961394</v>
      </c>
      <c r="M9" s="37">
        <f t="shared" ref="M9:M57" si="1">K9+L9</f>
        <v>316402585</v>
      </c>
      <c r="N9" s="38"/>
    </row>
    <row r="10" spans="1:16">
      <c r="B10" s="18"/>
      <c r="C10" s="19" t="s">
        <v>12</v>
      </c>
      <c r="D10" s="1" t="s">
        <v>13</v>
      </c>
      <c r="E10" s="1"/>
      <c r="F10" s="1"/>
      <c r="G10" s="40"/>
      <c r="H10" s="41">
        <f>'[5]Mevduat detayları'!I4</f>
        <v>115256469</v>
      </c>
      <c r="I10" s="42">
        <f>'[5]Mevduat detayları'!J4</f>
        <v>95173365</v>
      </c>
      <c r="J10" s="43">
        <f t="shared" si="0"/>
        <v>210429834</v>
      </c>
      <c r="K10" s="41">
        <v>103709410</v>
      </c>
      <c r="L10" s="42">
        <v>90336641</v>
      </c>
      <c r="M10" s="43">
        <f t="shared" si="1"/>
        <v>194046051</v>
      </c>
      <c r="N10" s="21"/>
      <c r="P10" s="39"/>
    </row>
    <row r="11" spans="1:16">
      <c r="B11" s="18"/>
      <c r="C11" s="19" t="s">
        <v>14</v>
      </c>
      <c r="D11" s="44" t="s">
        <v>15</v>
      </c>
      <c r="E11" s="1"/>
      <c r="F11" s="1"/>
      <c r="G11" s="40"/>
      <c r="H11" s="41">
        <f>'[5]Mevduat detayları'!I5</f>
        <v>321965</v>
      </c>
      <c r="I11" s="42">
        <f>'[5]Mevduat detayları'!J5</f>
        <v>0</v>
      </c>
      <c r="J11" s="43">
        <f t="shared" si="0"/>
        <v>321965</v>
      </c>
      <c r="K11" s="41">
        <v>297702</v>
      </c>
      <c r="L11" s="42">
        <v>0</v>
      </c>
      <c r="M11" s="43">
        <f t="shared" si="1"/>
        <v>297702</v>
      </c>
      <c r="N11" s="21"/>
      <c r="P11" s="39"/>
    </row>
    <row r="12" spans="1:16">
      <c r="B12" s="18"/>
      <c r="C12" s="19" t="s">
        <v>16</v>
      </c>
      <c r="D12" s="1" t="s">
        <v>17</v>
      </c>
      <c r="E12" s="1"/>
      <c r="F12" s="1"/>
      <c r="G12" s="40"/>
      <c r="H12" s="41">
        <f>'[5]Mevduat detayları'!I6</f>
        <v>58589165</v>
      </c>
      <c r="I12" s="42">
        <f>'[5]Mevduat detayları'!J6</f>
        <v>26038331</v>
      </c>
      <c r="J12" s="43">
        <f t="shared" si="0"/>
        <v>84627496</v>
      </c>
      <c r="K12" s="41">
        <v>52955073</v>
      </c>
      <c r="L12" s="42">
        <v>15625628</v>
      </c>
      <c r="M12" s="43">
        <f t="shared" si="1"/>
        <v>68580701</v>
      </c>
      <c r="N12" s="21"/>
      <c r="P12" s="39"/>
    </row>
    <row r="13" spans="1:16">
      <c r="B13" s="18"/>
      <c r="C13" s="19" t="s">
        <v>18</v>
      </c>
      <c r="D13" s="1" t="s">
        <v>19</v>
      </c>
      <c r="E13" s="1"/>
      <c r="F13" s="1"/>
      <c r="G13" s="40"/>
      <c r="H13" s="41">
        <f>'[5]Mevduat detayları'!I7</f>
        <v>65006</v>
      </c>
      <c r="I13" s="42">
        <f>'[5]Mevduat detayları'!J7</f>
        <v>19029272</v>
      </c>
      <c r="J13" s="43">
        <f t="shared" si="0"/>
        <v>19094278</v>
      </c>
      <c r="K13" s="41">
        <v>29478833</v>
      </c>
      <c r="L13" s="42">
        <v>22603068</v>
      </c>
      <c r="M13" s="43">
        <f t="shared" si="1"/>
        <v>52081901</v>
      </c>
      <c r="N13" s="21"/>
      <c r="P13" s="39"/>
    </row>
    <row r="14" spans="1:16">
      <c r="B14" s="18"/>
      <c r="C14" s="19" t="s">
        <v>20</v>
      </c>
      <c r="D14" s="1" t="s">
        <v>21</v>
      </c>
      <c r="E14" s="1"/>
      <c r="F14" s="1"/>
      <c r="G14" s="40"/>
      <c r="H14" s="41">
        <f>'[5]Mevduat detayları'!I8</f>
        <v>0</v>
      </c>
      <c r="I14" s="42">
        <f>'[5]Mevduat detayları'!J8</f>
        <v>0</v>
      </c>
      <c r="J14" s="43">
        <f t="shared" si="0"/>
        <v>0</v>
      </c>
      <c r="K14" s="41">
        <v>173</v>
      </c>
      <c r="L14" s="42">
        <v>0</v>
      </c>
      <c r="M14" s="43">
        <f t="shared" si="1"/>
        <v>173</v>
      </c>
      <c r="N14" s="21"/>
      <c r="P14" s="39"/>
    </row>
    <row r="15" spans="1:16">
      <c r="B15" s="18"/>
      <c r="C15" s="19" t="s">
        <v>22</v>
      </c>
      <c r="D15" s="1" t="s">
        <v>23</v>
      </c>
      <c r="E15" s="1"/>
      <c r="F15" s="1"/>
      <c r="G15" s="40"/>
      <c r="H15" s="41">
        <f>'[5]Mevduat detayları'!I9</f>
        <v>0</v>
      </c>
      <c r="I15" s="42">
        <f>'[5]Mevduat detayları'!J9</f>
        <v>1003755</v>
      </c>
      <c r="J15" s="43">
        <f t="shared" si="0"/>
        <v>1003755</v>
      </c>
      <c r="K15" s="41">
        <v>0</v>
      </c>
      <c r="L15" s="42">
        <v>1396057</v>
      </c>
      <c r="M15" s="43">
        <f t="shared" si="1"/>
        <v>1396057</v>
      </c>
      <c r="N15" s="21"/>
      <c r="P15" s="39"/>
    </row>
    <row r="16" spans="1:16" s="39" customFormat="1" ht="16.5" thickBot="1">
      <c r="A16" s="22"/>
      <c r="B16" s="33" t="s">
        <v>24</v>
      </c>
      <c r="C16" s="45" t="s">
        <v>25</v>
      </c>
      <c r="D16" s="22"/>
      <c r="E16" s="22"/>
      <c r="F16" s="22"/>
      <c r="G16" s="46" t="s">
        <v>26</v>
      </c>
      <c r="H16" s="47">
        <v>0</v>
      </c>
      <c r="I16" s="48">
        <v>0</v>
      </c>
      <c r="J16" s="49">
        <f t="shared" si="0"/>
        <v>0</v>
      </c>
      <c r="K16" s="47"/>
      <c r="L16" s="48"/>
      <c r="M16" s="49">
        <f t="shared" si="1"/>
        <v>0</v>
      </c>
      <c r="N16" s="38"/>
    </row>
    <row r="17" spans="1:16" s="39" customFormat="1" ht="16.5" thickBot="1">
      <c r="A17" s="22"/>
      <c r="B17" s="33" t="s">
        <v>27</v>
      </c>
      <c r="C17" s="45" t="s">
        <v>28</v>
      </c>
      <c r="D17" s="22"/>
      <c r="E17" s="22"/>
      <c r="F17" s="22"/>
      <c r="G17" s="50" t="s">
        <v>29</v>
      </c>
      <c r="H17" s="51">
        <f>H18+H19</f>
        <v>0</v>
      </c>
      <c r="I17" s="52">
        <f>I18+I19</f>
        <v>76787590</v>
      </c>
      <c r="J17" s="53">
        <f t="shared" si="0"/>
        <v>76787590</v>
      </c>
      <c r="K17" s="51">
        <f>K18+K19</f>
        <v>0</v>
      </c>
      <c r="L17" s="52">
        <f>L18+L19</f>
        <v>81864821</v>
      </c>
      <c r="M17" s="53">
        <f t="shared" si="1"/>
        <v>81864821</v>
      </c>
      <c r="N17" s="38"/>
    </row>
    <row r="18" spans="1:16">
      <c r="B18" s="18"/>
      <c r="C18" s="19" t="s">
        <v>12</v>
      </c>
      <c r="D18" s="1" t="s">
        <v>30</v>
      </c>
      <c r="E18" s="1"/>
      <c r="F18" s="1"/>
      <c r="G18" s="40"/>
      <c r="H18" s="41">
        <v>0</v>
      </c>
      <c r="I18" s="42">
        <v>0</v>
      </c>
      <c r="J18" s="43">
        <f t="shared" si="0"/>
        <v>0</v>
      </c>
      <c r="K18" s="41">
        <v>0</v>
      </c>
      <c r="L18" s="42">
        <v>0</v>
      </c>
      <c r="M18" s="43">
        <f t="shared" si="1"/>
        <v>0</v>
      </c>
      <c r="N18" s="21"/>
      <c r="P18" s="39"/>
    </row>
    <row r="19" spans="1:16">
      <c r="B19" s="18"/>
      <c r="C19" s="19" t="s">
        <v>14</v>
      </c>
      <c r="D19" s="1" t="s">
        <v>31</v>
      </c>
      <c r="E19" s="1"/>
      <c r="F19" s="1"/>
      <c r="G19" s="40"/>
      <c r="H19" s="54">
        <f>H20+H21+H22</f>
        <v>0</v>
      </c>
      <c r="I19" s="55">
        <f>I20+I21+I22</f>
        <v>76787590</v>
      </c>
      <c r="J19" s="43">
        <f t="shared" si="0"/>
        <v>76787590</v>
      </c>
      <c r="K19" s="54">
        <f>K20+K21+K22</f>
        <v>0</v>
      </c>
      <c r="L19" s="55">
        <f>L20+L21+L22</f>
        <v>81864821</v>
      </c>
      <c r="M19" s="43">
        <f t="shared" si="1"/>
        <v>81864821</v>
      </c>
      <c r="N19" s="21"/>
      <c r="P19" s="39"/>
    </row>
    <row r="20" spans="1:16">
      <c r="B20" s="18"/>
      <c r="C20" s="56"/>
      <c r="D20" s="44" t="s">
        <v>32</v>
      </c>
      <c r="E20" s="1"/>
      <c r="F20" s="1"/>
      <c r="G20" s="57"/>
      <c r="H20" s="58">
        <v>0</v>
      </c>
      <c r="I20" s="59">
        <v>0</v>
      </c>
      <c r="J20" s="60">
        <f t="shared" si="0"/>
        <v>0</v>
      </c>
      <c r="K20" s="58">
        <v>0</v>
      </c>
      <c r="L20" s="59">
        <v>0</v>
      </c>
      <c r="M20" s="60">
        <f t="shared" si="1"/>
        <v>0</v>
      </c>
      <c r="N20" s="21"/>
      <c r="P20" s="39"/>
    </row>
    <row r="21" spans="1:16">
      <c r="B21" s="18"/>
      <c r="C21" s="56"/>
      <c r="D21" s="44" t="s">
        <v>33</v>
      </c>
      <c r="E21" s="1"/>
      <c r="F21" s="1"/>
      <c r="G21" s="61"/>
      <c r="H21" s="58">
        <v>0</v>
      </c>
      <c r="I21" s="59">
        <f>ROUND(SUM([5]Mizan!E866:E878),0)</f>
        <v>76787590</v>
      </c>
      <c r="J21" s="62">
        <f t="shared" si="0"/>
        <v>76787590</v>
      </c>
      <c r="K21" s="59">
        <v>0</v>
      </c>
      <c r="L21" s="59">
        <v>81864821</v>
      </c>
      <c r="M21" s="62">
        <f t="shared" si="1"/>
        <v>81864821</v>
      </c>
      <c r="N21" s="21"/>
      <c r="P21" s="39"/>
    </row>
    <row r="22" spans="1:16">
      <c r="B22" s="18"/>
      <c r="C22" s="56"/>
      <c r="D22" s="1" t="s">
        <v>34</v>
      </c>
      <c r="E22" s="1"/>
      <c r="F22" s="1"/>
      <c r="G22" s="61"/>
      <c r="H22" s="58">
        <v>0</v>
      </c>
      <c r="I22" s="59">
        <v>0</v>
      </c>
      <c r="J22" s="62">
        <f t="shared" si="0"/>
        <v>0</v>
      </c>
      <c r="K22" s="58">
        <v>0</v>
      </c>
      <c r="L22" s="59">
        <v>0</v>
      </c>
      <c r="M22" s="62">
        <f t="shared" si="1"/>
        <v>0</v>
      </c>
      <c r="N22" s="21"/>
      <c r="P22" s="39"/>
    </row>
    <row r="23" spans="1:16" s="39" customFormat="1" ht="16.5" thickBot="1">
      <c r="A23" s="22"/>
      <c r="B23" s="33" t="s">
        <v>35</v>
      </c>
      <c r="C23" s="45" t="s">
        <v>36</v>
      </c>
      <c r="D23" s="22"/>
      <c r="E23" s="22"/>
      <c r="F23" s="22"/>
      <c r="G23" s="34" t="s">
        <v>37</v>
      </c>
      <c r="H23" s="63">
        <v>0</v>
      </c>
      <c r="I23" s="64">
        <v>0</v>
      </c>
      <c r="J23" s="37">
        <f t="shared" si="0"/>
        <v>0</v>
      </c>
      <c r="K23" s="63">
        <v>0</v>
      </c>
      <c r="L23" s="64">
        <v>0</v>
      </c>
      <c r="M23" s="37">
        <f t="shared" si="1"/>
        <v>0</v>
      </c>
      <c r="N23" s="38"/>
    </row>
    <row r="24" spans="1:16" s="39" customFormat="1" ht="16.5" thickBot="1">
      <c r="A24" s="22"/>
      <c r="B24" s="33" t="s">
        <v>38</v>
      </c>
      <c r="C24" s="45" t="s">
        <v>39</v>
      </c>
      <c r="D24" s="22"/>
      <c r="E24" s="22"/>
      <c r="F24" s="22"/>
      <c r="G24" s="34" t="s">
        <v>40</v>
      </c>
      <c r="H24" s="35">
        <f>H25+H26+H27</f>
        <v>0</v>
      </c>
      <c r="I24" s="36">
        <f>I25+I26+I27</f>
        <v>0</v>
      </c>
      <c r="J24" s="37">
        <f t="shared" si="0"/>
        <v>0</v>
      </c>
      <c r="K24" s="35">
        <f>K25+K26+K27</f>
        <v>0</v>
      </c>
      <c r="L24" s="36">
        <f>L25+L26+L27</f>
        <v>0</v>
      </c>
      <c r="M24" s="37">
        <f t="shared" si="1"/>
        <v>0</v>
      </c>
      <c r="N24" s="38"/>
    </row>
    <row r="25" spans="1:16">
      <c r="B25" s="18"/>
      <c r="C25" s="19" t="s">
        <v>12</v>
      </c>
      <c r="D25" s="1" t="s">
        <v>41</v>
      </c>
      <c r="E25" s="1"/>
      <c r="F25" s="1"/>
      <c r="G25" s="40"/>
      <c r="H25" s="41">
        <v>0</v>
      </c>
      <c r="I25" s="42">
        <v>0</v>
      </c>
      <c r="J25" s="43">
        <f t="shared" si="0"/>
        <v>0</v>
      </c>
      <c r="K25" s="41">
        <v>0</v>
      </c>
      <c r="L25" s="42">
        <v>0</v>
      </c>
      <c r="M25" s="43">
        <f t="shared" si="1"/>
        <v>0</v>
      </c>
      <c r="N25" s="21"/>
      <c r="P25" s="39"/>
    </row>
    <row r="26" spans="1:16">
      <c r="B26" s="18"/>
      <c r="C26" s="19" t="s">
        <v>14</v>
      </c>
      <c r="D26" s="1" t="s">
        <v>42</v>
      </c>
      <c r="E26" s="1"/>
      <c r="F26" s="1"/>
      <c r="G26" s="40"/>
      <c r="H26" s="41">
        <v>0</v>
      </c>
      <c r="I26" s="42">
        <v>0</v>
      </c>
      <c r="J26" s="43">
        <f t="shared" si="0"/>
        <v>0</v>
      </c>
      <c r="K26" s="41">
        <v>0</v>
      </c>
      <c r="L26" s="42">
        <v>0</v>
      </c>
      <c r="M26" s="43">
        <f t="shared" si="1"/>
        <v>0</v>
      </c>
      <c r="N26" s="21"/>
      <c r="P26" s="39"/>
    </row>
    <row r="27" spans="1:16">
      <c r="B27" s="18"/>
      <c r="C27" s="19" t="s">
        <v>16</v>
      </c>
      <c r="D27" s="1" t="s">
        <v>43</v>
      </c>
      <c r="E27" s="1"/>
      <c r="F27" s="1"/>
      <c r="G27" s="40"/>
      <c r="H27" s="41">
        <v>0</v>
      </c>
      <c r="I27" s="42">
        <v>0</v>
      </c>
      <c r="J27" s="43">
        <f t="shared" si="0"/>
        <v>0</v>
      </c>
      <c r="K27" s="41">
        <v>0</v>
      </c>
      <c r="L27" s="42">
        <v>0</v>
      </c>
      <c r="M27" s="43">
        <f t="shared" si="1"/>
        <v>0</v>
      </c>
      <c r="N27" s="21"/>
      <c r="P27" s="39"/>
    </row>
    <row r="28" spans="1:16" s="39" customFormat="1" ht="16.5" thickBot="1">
      <c r="A28" s="22"/>
      <c r="B28" s="33" t="s">
        <v>44</v>
      </c>
      <c r="C28" s="65" t="s">
        <v>45</v>
      </c>
      <c r="D28" s="22"/>
      <c r="E28" s="22"/>
      <c r="F28" s="22"/>
      <c r="G28" s="34"/>
      <c r="H28" s="35">
        <f>H29+H30+H31</f>
        <v>828927</v>
      </c>
      <c r="I28" s="36">
        <f>I29+I30+I31</f>
        <v>227796</v>
      </c>
      <c r="J28" s="37">
        <f t="shared" si="0"/>
        <v>1056723</v>
      </c>
      <c r="K28" s="35">
        <f>K29+K30+K31</f>
        <v>1554262</v>
      </c>
      <c r="L28" s="36">
        <f>L29+L30+L31</f>
        <v>346369</v>
      </c>
      <c r="M28" s="37">
        <f t="shared" si="1"/>
        <v>1900631</v>
      </c>
      <c r="N28" s="38"/>
    </row>
    <row r="29" spans="1:16">
      <c r="B29" s="18"/>
      <c r="C29" s="19" t="s">
        <v>12</v>
      </c>
      <c r="D29" s="1" t="s">
        <v>46</v>
      </c>
      <c r="E29" s="1"/>
      <c r="F29" s="1"/>
      <c r="G29" s="40"/>
      <c r="H29" s="41">
        <f>ROUND(SUM([5]Mizan!E820:E828),0)</f>
        <v>776376</v>
      </c>
      <c r="I29" s="42">
        <f>ROUND(SUM([5]Mizan!E833:E865),0)</f>
        <v>227796</v>
      </c>
      <c r="J29" s="43">
        <f t="shared" si="0"/>
        <v>1004172</v>
      </c>
      <c r="K29" s="41">
        <v>1513717</v>
      </c>
      <c r="L29" s="42">
        <v>346369</v>
      </c>
      <c r="M29" s="43">
        <f t="shared" si="1"/>
        <v>1860086</v>
      </c>
      <c r="N29" s="21"/>
      <c r="P29" s="39"/>
    </row>
    <row r="30" spans="1:16">
      <c r="B30" s="18"/>
      <c r="C30" s="19" t="s">
        <v>14</v>
      </c>
      <c r="D30" s="1" t="s">
        <v>47</v>
      </c>
      <c r="E30" s="1"/>
      <c r="F30" s="1"/>
      <c r="G30" s="40"/>
      <c r="H30" s="41">
        <v>0</v>
      </c>
      <c r="I30" s="42">
        <v>0</v>
      </c>
      <c r="J30" s="43">
        <f t="shared" si="0"/>
        <v>0</v>
      </c>
      <c r="K30" s="41">
        <v>0</v>
      </c>
      <c r="L30" s="42">
        <v>0</v>
      </c>
      <c r="M30" s="43">
        <f t="shared" si="1"/>
        <v>0</v>
      </c>
      <c r="N30" s="21"/>
      <c r="P30" s="39"/>
    </row>
    <row r="31" spans="1:16">
      <c r="B31" s="18"/>
      <c r="C31" s="19" t="s">
        <v>16</v>
      </c>
      <c r="D31" s="1" t="s">
        <v>48</v>
      </c>
      <c r="E31" s="1"/>
      <c r="F31" s="1"/>
      <c r="G31" s="40"/>
      <c r="H31" s="41">
        <f>ROUND(SUM([5]Mizan!E829:E832),0)</f>
        <v>52551</v>
      </c>
      <c r="I31" s="42">
        <v>0</v>
      </c>
      <c r="J31" s="43">
        <f t="shared" si="0"/>
        <v>52551</v>
      </c>
      <c r="K31" s="41">
        <v>40545</v>
      </c>
      <c r="L31" s="42">
        <v>0</v>
      </c>
      <c r="M31" s="43">
        <f t="shared" si="1"/>
        <v>40545</v>
      </c>
      <c r="N31" s="21"/>
      <c r="P31" s="39"/>
    </row>
    <row r="32" spans="1:16" s="39" customFormat="1" ht="16.5" thickBot="1">
      <c r="A32" s="22"/>
      <c r="B32" s="33" t="s">
        <v>49</v>
      </c>
      <c r="C32" s="65" t="s">
        <v>50</v>
      </c>
      <c r="D32" s="22"/>
      <c r="E32" s="22"/>
      <c r="F32" s="22"/>
      <c r="G32" s="34"/>
      <c r="H32" s="35">
        <f>H33+H34</f>
        <v>0</v>
      </c>
      <c r="I32" s="36">
        <f>I33+I34</f>
        <v>0</v>
      </c>
      <c r="J32" s="37">
        <f t="shared" si="0"/>
        <v>0</v>
      </c>
      <c r="K32" s="35">
        <f>K33+K34</f>
        <v>0</v>
      </c>
      <c r="L32" s="36">
        <f>L33+L34</f>
        <v>0</v>
      </c>
      <c r="M32" s="37">
        <f t="shared" si="1"/>
        <v>0</v>
      </c>
      <c r="N32" s="38"/>
    </row>
    <row r="33" spans="1:16">
      <c r="B33" s="18"/>
      <c r="C33" s="19" t="s">
        <v>12</v>
      </c>
      <c r="D33" s="1" t="s">
        <v>51</v>
      </c>
      <c r="E33" s="1"/>
      <c r="F33" s="1"/>
      <c r="G33" s="40"/>
      <c r="H33" s="41">
        <v>0</v>
      </c>
      <c r="I33" s="42">
        <v>0</v>
      </c>
      <c r="J33" s="43">
        <f t="shared" si="0"/>
        <v>0</v>
      </c>
      <c r="K33" s="41">
        <v>0</v>
      </c>
      <c r="L33" s="42">
        <v>0</v>
      </c>
      <c r="M33" s="43">
        <f t="shared" si="1"/>
        <v>0</v>
      </c>
      <c r="N33" s="21"/>
      <c r="P33" s="39"/>
    </row>
    <row r="34" spans="1:16">
      <c r="B34" s="18"/>
      <c r="C34" s="19" t="s">
        <v>14</v>
      </c>
      <c r="D34" s="1" t="s">
        <v>52</v>
      </c>
      <c r="E34" s="1"/>
      <c r="F34" s="1"/>
      <c r="G34" s="40"/>
      <c r="H34" s="41">
        <v>0</v>
      </c>
      <c r="I34" s="42">
        <v>0</v>
      </c>
      <c r="J34" s="43">
        <f t="shared" si="0"/>
        <v>0</v>
      </c>
      <c r="K34" s="41">
        <v>0</v>
      </c>
      <c r="L34" s="42">
        <v>0</v>
      </c>
      <c r="M34" s="43">
        <f t="shared" si="1"/>
        <v>0</v>
      </c>
      <c r="N34" s="21"/>
      <c r="P34" s="39"/>
    </row>
    <row r="35" spans="1:16" s="39" customFormat="1" ht="16.5" thickBot="1">
      <c r="A35" s="22"/>
      <c r="B35" s="33" t="s">
        <v>53</v>
      </c>
      <c r="C35" s="45" t="s">
        <v>54</v>
      </c>
      <c r="D35" s="22"/>
      <c r="E35" s="22"/>
      <c r="F35" s="22"/>
      <c r="G35" s="34"/>
      <c r="H35" s="63">
        <f>ROUND(SUM([5]Mizan!E879:E897),0)</f>
        <v>447376</v>
      </c>
      <c r="I35" s="64">
        <v>0</v>
      </c>
      <c r="J35" s="37">
        <f t="shared" si="0"/>
        <v>447376</v>
      </c>
      <c r="K35" s="63">
        <v>389604</v>
      </c>
      <c r="L35" s="64">
        <v>0</v>
      </c>
      <c r="M35" s="37">
        <f t="shared" si="1"/>
        <v>389604</v>
      </c>
      <c r="N35" s="38"/>
    </row>
    <row r="36" spans="1:16" s="39" customFormat="1" ht="16.5" thickBot="1">
      <c r="A36" s="22"/>
      <c r="B36" s="33" t="s">
        <v>55</v>
      </c>
      <c r="C36" s="45" t="s">
        <v>56</v>
      </c>
      <c r="D36" s="22"/>
      <c r="E36" s="22"/>
      <c r="F36" s="22"/>
      <c r="G36" s="34"/>
      <c r="H36" s="63">
        <v>0</v>
      </c>
      <c r="I36" s="64">
        <v>0</v>
      </c>
      <c r="J36" s="37">
        <f t="shared" si="0"/>
        <v>0</v>
      </c>
      <c r="K36" s="63">
        <v>0</v>
      </c>
      <c r="L36" s="64">
        <v>0</v>
      </c>
      <c r="M36" s="37">
        <f t="shared" si="1"/>
        <v>0</v>
      </c>
      <c r="N36" s="38"/>
    </row>
    <row r="37" spans="1:16" s="39" customFormat="1" ht="16.5" thickBot="1">
      <c r="A37" s="22"/>
      <c r="B37" s="33" t="s">
        <v>57</v>
      </c>
      <c r="C37" s="45" t="s">
        <v>58</v>
      </c>
      <c r="D37" s="22"/>
      <c r="E37" s="22"/>
      <c r="F37" s="22"/>
      <c r="G37" s="34" t="s">
        <v>59</v>
      </c>
      <c r="H37" s="63">
        <f>ROUND(SUM([5]Mizan!E898:E921),0)</f>
        <v>10688992</v>
      </c>
      <c r="I37" s="64">
        <f>ROUND(SUM([5]Mizan!E922:E944),0)</f>
        <v>443964</v>
      </c>
      <c r="J37" s="37">
        <f t="shared" si="0"/>
        <v>11132956</v>
      </c>
      <c r="K37" s="63">
        <v>9273935</v>
      </c>
      <c r="L37" s="64">
        <v>428701</v>
      </c>
      <c r="M37" s="37">
        <f t="shared" si="1"/>
        <v>9702636</v>
      </c>
      <c r="N37" s="38"/>
    </row>
    <row r="38" spans="1:16" s="39" customFormat="1" ht="16.5" thickBot="1">
      <c r="A38" s="22"/>
      <c r="B38" s="33" t="s">
        <v>60</v>
      </c>
      <c r="C38" s="45" t="s">
        <v>61</v>
      </c>
      <c r="D38" s="22"/>
      <c r="E38" s="22"/>
      <c r="F38" s="22"/>
      <c r="G38" s="34"/>
      <c r="H38" s="35">
        <f>H39+H40+H41+H42</f>
        <v>5143131</v>
      </c>
      <c r="I38" s="36">
        <f>I39+I40+I41+I42</f>
        <v>15494</v>
      </c>
      <c r="J38" s="37">
        <f t="shared" si="0"/>
        <v>5158625</v>
      </c>
      <c r="K38" s="35">
        <f>K39+K40+K41+K42</f>
        <v>3473887</v>
      </c>
      <c r="L38" s="36">
        <f>L39+L40+L41+L42</f>
        <v>25658</v>
      </c>
      <c r="M38" s="37">
        <f t="shared" si="1"/>
        <v>3499545</v>
      </c>
      <c r="N38" s="38"/>
    </row>
    <row r="39" spans="1:16">
      <c r="B39" s="18"/>
      <c r="C39" s="19" t="s">
        <v>12</v>
      </c>
      <c r="D39" s="1" t="s">
        <v>62</v>
      </c>
      <c r="E39" s="1"/>
      <c r="F39" s="1"/>
      <c r="G39" s="40"/>
      <c r="H39" s="41">
        <v>0</v>
      </c>
      <c r="I39" s="42"/>
      <c r="J39" s="43">
        <f t="shared" si="0"/>
        <v>0</v>
      </c>
      <c r="K39" s="41">
        <v>0</v>
      </c>
      <c r="L39" s="42">
        <v>0</v>
      </c>
      <c r="M39" s="43">
        <f t="shared" si="1"/>
        <v>0</v>
      </c>
      <c r="N39" s="21"/>
      <c r="P39" s="39"/>
    </row>
    <row r="40" spans="1:16">
      <c r="B40" s="18"/>
      <c r="C40" s="19" t="s">
        <v>14</v>
      </c>
      <c r="D40" s="1" t="s">
        <v>63</v>
      </c>
      <c r="E40" s="1"/>
      <c r="F40" s="1"/>
      <c r="G40" s="40"/>
      <c r="H40" s="41">
        <f>ROUND(SUM([5]Mizan!E762:E777),0)+ROUND(SUM([5]Mizan!E781:E782),0)+ROUND(SUM([5]Mizan!E813:E819),0)</f>
        <v>2938182</v>
      </c>
      <c r="I40" s="42"/>
      <c r="J40" s="43">
        <f t="shared" si="0"/>
        <v>2938182</v>
      </c>
      <c r="K40" s="41">
        <v>2329568</v>
      </c>
      <c r="L40" s="42">
        <v>0</v>
      </c>
      <c r="M40" s="43">
        <f t="shared" si="1"/>
        <v>2329568</v>
      </c>
      <c r="N40" s="21"/>
      <c r="P40" s="39"/>
    </row>
    <row r="41" spans="1:16">
      <c r="B41" s="18"/>
      <c r="C41" s="19" t="s">
        <v>16</v>
      </c>
      <c r="D41" s="1" t="s">
        <v>64</v>
      </c>
      <c r="E41" s="1"/>
      <c r="F41" s="1"/>
      <c r="G41" s="40"/>
      <c r="H41" s="41">
        <f>ROUND(SUM([5]Mizan!E778:E779),0)</f>
        <v>2088227</v>
      </c>
      <c r="I41" s="42"/>
      <c r="J41" s="43">
        <f t="shared" si="0"/>
        <v>2088227</v>
      </c>
      <c r="K41" s="41">
        <v>1032852</v>
      </c>
      <c r="L41" s="42">
        <v>0</v>
      </c>
      <c r="M41" s="43">
        <f t="shared" si="1"/>
        <v>1032852</v>
      </c>
      <c r="N41" s="21"/>
      <c r="P41" s="39"/>
    </row>
    <row r="42" spans="1:16">
      <c r="B42" s="18"/>
      <c r="C42" s="19" t="s">
        <v>18</v>
      </c>
      <c r="D42" s="1" t="s">
        <v>65</v>
      </c>
      <c r="E42" s="1"/>
      <c r="F42" s="1"/>
      <c r="G42" s="40"/>
      <c r="H42" s="41">
        <f>ROUND(SUM([5]Mizan!E783:E786),0)+ROUND([5]Mizan!E780,0)</f>
        <v>116722</v>
      </c>
      <c r="I42" s="42">
        <f>ROUND(SUM([5]Mizan!E810:E812),0)</f>
        <v>15494</v>
      </c>
      <c r="J42" s="43">
        <f t="shared" si="0"/>
        <v>132216</v>
      </c>
      <c r="K42" s="41">
        <v>111467</v>
      </c>
      <c r="L42" s="42">
        <v>25658</v>
      </c>
      <c r="M42" s="43">
        <f t="shared" si="1"/>
        <v>137125</v>
      </c>
      <c r="N42" s="21"/>
      <c r="P42" s="39"/>
    </row>
    <row r="43" spans="1:16" s="39" customFormat="1" ht="16.5" thickBot="1">
      <c r="A43" s="22"/>
      <c r="B43" s="33" t="s">
        <v>66</v>
      </c>
      <c r="C43" s="65" t="s">
        <v>67</v>
      </c>
      <c r="D43" s="22"/>
      <c r="E43" s="22"/>
      <c r="F43" s="22"/>
      <c r="G43" s="34" t="s">
        <v>68</v>
      </c>
      <c r="H43" s="63">
        <f>ROUND(SUM([5]Mizan!E945:E973),0)+ROUND(SUM([5]Mizan!E1002:E1005),0)-ROUND([5]Mizan!E949,0)</f>
        <v>2213379</v>
      </c>
      <c r="I43" s="64">
        <f>ROUND(SUM([5]Mizan!E974:E1001),0)+ROUND(SUM([5]Mizan!E1006:E1017),0)</f>
        <v>272078</v>
      </c>
      <c r="J43" s="37">
        <f t="shared" si="0"/>
        <v>2485457</v>
      </c>
      <c r="K43" s="63">
        <v>1913139</v>
      </c>
      <c r="L43" s="64">
        <v>406984</v>
      </c>
      <c r="M43" s="37">
        <f t="shared" si="1"/>
        <v>2320123</v>
      </c>
      <c r="N43" s="38"/>
    </row>
    <row r="44" spans="1:16" s="39" customFormat="1" ht="16.5" thickBot="1">
      <c r="A44" s="22"/>
      <c r="B44" s="33" t="s">
        <v>69</v>
      </c>
      <c r="C44" s="65" t="s">
        <v>70</v>
      </c>
      <c r="D44" s="22"/>
      <c r="E44" s="22"/>
      <c r="F44" s="22"/>
      <c r="G44" s="34" t="s">
        <v>71</v>
      </c>
      <c r="H44" s="35">
        <f>H45+H48+H52+H53+H55</f>
        <v>30023576</v>
      </c>
      <c r="I44" s="36">
        <f>I45+I48+I52+I53+I54+I55</f>
        <v>0</v>
      </c>
      <c r="J44" s="37">
        <f t="shared" si="0"/>
        <v>30023576</v>
      </c>
      <c r="K44" s="35">
        <f>K45+K48+K52+K53+K55</f>
        <v>25020931</v>
      </c>
      <c r="L44" s="36">
        <f>L45+L48+L52+L53+L54+L55</f>
        <v>0</v>
      </c>
      <c r="M44" s="37">
        <f t="shared" si="1"/>
        <v>25020931</v>
      </c>
      <c r="N44" s="38"/>
    </row>
    <row r="45" spans="1:16">
      <c r="B45" s="18"/>
      <c r="C45" s="19" t="s">
        <v>12</v>
      </c>
      <c r="D45" s="1" t="s">
        <v>72</v>
      </c>
      <c r="E45" s="1"/>
      <c r="F45" s="1"/>
      <c r="G45" s="40"/>
      <c r="H45" s="54">
        <f>H46+H47</f>
        <v>20000000</v>
      </c>
      <c r="I45" s="55">
        <f>I46+I47</f>
        <v>0</v>
      </c>
      <c r="J45" s="43">
        <f t="shared" si="0"/>
        <v>20000000</v>
      </c>
      <c r="K45" s="54">
        <f>K46+K47</f>
        <v>20000000</v>
      </c>
      <c r="L45" s="55">
        <f>L46+L47</f>
        <v>0</v>
      </c>
      <c r="M45" s="43">
        <f t="shared" si="1"/>
        <v>20000000</v>
      </c>
      <c r="N45" s="21"/>
      <c r="P45" s="39"/>
    </row>
    <row r="46" spans="1:16">
      <c r="B46" s="18"/>
      <c r="C46" s="56"/>
      <c r="D46" s="1" t="s">
        <v>73</v>
      </c>
      <c r="E46" s="1"/>
      <c r="F46" s="1"/>
      <c r="G46" s="57"/>
      <c r="H46" s="66">
        <f>ROUND(SUM([5]Mizan!E1018),0)</f>
        <v>20000000</v>
      </c>
      <c r="I46" s="67">
        <v>0</v>
      </c>
      <c r="J46" s="43">
        <f t="shared" si="0"/>
        <v>20000000</v>
      </c>
      <c r="K46" s="66">
        <v>20000000</v>
      </c>
      <c r="L46" s="67">
        <v>0</v>
      </c>
      <c r="M46" s="43">
        <f t="shared" si="1"/>
        <v>20000000</v>
      </c>
      <c r="N46" s="21"/>
      <c r="P46" s="39"/>
    </row>
    <row r="47" spans="1:16">
      <c r="B47" s="18"/>
      <c r="C47" s="56"/>
      <c r="D47" s="1" t="s">
        <v>74</v>
      </c>
      <c r="E47" s="1"/>
      <c r="F47" s="1"/>
      <c r="G47" s="61"/>
      <c r="H47" s="58">
        <v>0</v>
      </c>
      <c r="I47" s="59">
        <v>0</v>
      </c>
      <c r="J47" s="43">
        <f t="shared" si="0"/>
        <v>0</v>
      </c>
      <c r="K47" s="58">
        <v>0</v>
      </c>
      <c r="L47" s="59">
        <v>0</v>
      </c>
      <c r="M47" s="43">
        <f t="shared" si="1"/>
        <v>0</v>
      </c>
      <c r="N47" s="21"/>
      <c r="P47" s="39"/>
    </row>
    <row r="48" spans="1:16">
      <c r="B48" s="18"/>
      <c r="C48" s="19" t="s">
        <v>14</v>
      </c>
      <c r="D48" s="44" t="s">
        <v>75</v>
      </c>
      <c r="E48" s="1"/>
      <c r="F48" s="1"/>
      <c r="G48" s="40"/>
      <c r="H48" s="54">
        <f>H49+H50+H51</f>
        <v>1878595</v>
      </c>
      <c r="I48" s="55">
        <f>I49+I50+I51</f>
        <v>0</v>
      </c>
      <c r="J48" s="43">
        <f t="shared" si="0"/>
        <v>1878595</v>
      </c>
      <c r="K48" s="54">
        <f>K49+K50+K51</f>
        <v>1378330</v>
      </c>
      <c r="L48" s="55">
        <f>L49+L50+L51</f>
        <v>0</v>
      </c>
      <c r="M48" s="43">
        <f t="shared" si="1"/>
        <v>1378330</v>
      </c>
      <c r="N48" s="21"/>
      <c r="P48" s="39"/>
    </row>
    <row r="49" spans="1:16">
      <c r="B49" s="18"/>
      <c r="C49" s="19"/>
      <c r="D49" s="56" t="s">
        <v>76</v>
      </c>
      <c r="E49" s="1"/>
      <c r="F49" s="1"/>
      <c r="G49" s="68"/>
      <c r="H49" s="69">
        <f>ROUND(SUM([5]Mizan!E1019),0)</f>
        <v>1878595</v>
      </c>
      <c r="I49" s="70">
        <v>0</v>
      </c>
      <c r="J49" s="43">
        <f t="shared" si="0"/>
        <v>1878595</v>
      </c>
      <c r="K49" s="69">
        <v>1378330</v>
      </c>
      <c r="L49" s="70">
        <v>0</v>
      </c>
      <c r="M49" s="43">
        <f t="shared" si="1"/>
        <v>1378330</v>
      </c>
      <c r="N49" s="21"/>
      <c r="P49" s="39"/>
    </row>
    <row r="50" spans="1:16">
      <c r="B50" s="18"/>
      <c r="C50" s="19"/>
      <c r="D50" s="44" t="s">
        <v>77</v>
      </c>
      <c r="E50" s="1"/>
      <c r="F50" s="1"/>
      <c r="G50" s="71"/>
      <c r="H50" s="72">
        <v>0</v>
      </c>
      <c r="I50" s="73">
        <v>0</v>
      </c>
      <c r="J50" s="43">
        <f t="shared" si="0"/>
        <v>0</v>
      </c>
      <c r="K50" s="72">
        <v>0</v>
      </c>
      <c r="L50" s="73">
        <v>0</v>
      </c>
      <c r="M50" s="43">
        <f t="shared" si="1"/>
        <v>0</v>
      </c>
      <c r="N50" s="21"/>
      <c r="P50" s="39"/>
    </row>
    <row r="51" spans="1:16">
      <c r="B51" s="18"/>
      <c r="C51" s="19"/>
      <c r="D51" s="44" t="s">
        <v>78</v>
      </c>
      <c r="E51" s="1"/>
      <c r="F51" s="1"/>
      <c r="G51" s="71"/>
      <c r="H51" s="72">
        <v>0</v>
      </c>
      <c r="I51" s="73">
        <v>0</v>
      </c>
      <c r="J51" s="43">
        <f t="shared" si="0"/>
        <v>0</v>
      </c>
      <c r="K51" s="72">
        <v>0</v>
      </c>
      <c r="L51" s="73">
        <v>0</v>
      </c>
      <c r="M51" s="43">
        <f t="shared" si="1"/>
        <v>0</v>
      </c>
      <c r="N51" s="21"/>
      <c r="P51" s="39"/>
    </row>
    <row r="52" spans="1:16">
      <c r="B52" s="18"/>
      <c r="C52" s="19" t="s">
        <v>16</v>
      </c>
      <c r="D52" s="56" t="s">
        <v>79</v>
      </c>
      <c r="E52" s="1"/>
      <c r="F52" s="1"/>
      <c r="G52" s="40"/>
      <c r="H52" s="41">
        <f>ROUND([5]Mizan!E1020,0)</f>
        <v>8144981</v>
      </c>
      <c r="I52" s="42">
        <v>0</v>
      </c>
      <c r="J52" s="43">
        <f t="shared" si="0"/>
        <v>8144981</v>
      </c>
      <c r="K52" s="41">
        <v>3642601</v>
      </c>
      <c r="L52" s="42">
        <v>0</v>
      </c>
      <c r="M52" s="43">
        <f t="shared" si="1"/>
        <v>3642601</v>
      </c>
      <c r="N52" s="21"/>
      <c r="P52" s="39"/>
    </row>
    <row r="53" spans="1:16">
      <c r="B53" s="18"/>
      <c r="C53" s="74" t="s">
        <v>18</v>
      </c>
      <c r="D53" s="1" t="s">
        <v>80</v>
      </c>
      <c r="E53" s="1"/>
      <c r="F53" s="1"/>
      <c r="G53" s="40"/>
      <c r="H53" s="41">
        <v>0</v>
      </c>
      <c r="I53" s="42">
        <v>0</v>
      </c>
      <c r="J53" s="43">
        <f t="shared" si="0"/>
        <v>0</v>
      </c>
      <c r="K53" s="41">
        <v>0</v>
      </c>
      <c r="L53" s="42">
        <v>0</v>
      </c>
      <c r="M53" s="43">
        <f t="shared" si="1"/>
        <v>0</v>
      </c>
      <c r="N53" s="21"/>
      <c r="P53" s="39"/>
    </row>
    <row r="54" spans="1:16">
      <c r="B54" s="18"/>
      <c r="C54" s="74" t="s">
        <v>20</v>
      </c>
      <c r="D54" s="1" t="s">
        <v>81</v>
      </c>
      <c r="E54" s="1"/>
      <c r="F54" s="1"/>
      <c r="G54" s="40" t="s">
        <v>82</v>
      </c>
      <c r="H54" s="41">
        <v>0</v>
      </c>
      <c r="I54" s="42">
        <v>0</v>
      </c>
      <c r="J54" s="43">
        <f t="shared" si="0"/>
        <v>0</v>
      </c>
      <c r="K54" s="41">
        <v>0</v>
      </c>
      <c r="L54" s="42">
        <v>0</v>
      </c>
      <c r="M54" s="43">
        <f t="shared" si="1"/>
        <v>0</v>
      </c>
      <c r="N54" s="21"/>
      <c r="P54" s="39"/>
    </row>
    <row r="55" spans="1:16">
      <c r="B55" s="18"/>
      <c r="C55" s="74" t="s">
        <v>22</v>
      </c>
      <c r="D55" s="1" t="s">
        <v>83</v>
      </c>
      <c r="E55" s="1"/>
      <c r="F55" s="1"/>
      <c r="G55" s="40"/>
      <c r="H55" s="54">
        <f>H56+H57</f>
        <v>0</v>
      </c>
      <c r="I55" s="55">
        <f>I56+I57</f>
        <v>0</v>
      </c>
      <c r="J55" s="43">
        <f t="shared" si="0"/>
        <v>0</v>
      </c>
      <c r="K55" s="54">
        <f>K56+K57</f>
        <v>0</v>
      </c>
      <c r="L55" s="55">
        <f>L56+L57</f>
        <v>0</v>
      </c>
      <c r="M55" s="43">
        <f t="shared" si="1"/>
        <v>0</v>
      </c>
      <c r="N55" s="21"/>
      <c r="P55" s="39"/>
    </row>
    <row r="56" spans="1:16">
      <c r="B56" s="18"/>
      <c r="C56" s="56"/>
      <c r="D56" s="1" t="s">
        <v>84</v>
      </c>
      <c r="E56" s="1"/>
      <c r="F56" s="1"/>
      <c r="G56" s="68"/>
      <c r="H56" s="69">
        <v>0</v>
      </c>
      <c r="I56" s="70">
        <v>0</v>
      </c>
      <c r="J56" s="43">
        <f t="shared" si="0"/>
        <v>0</v>
      </c>
      <c r="K56" s="69">
        <v>0</v>
      </c>
      <c r="L56" s="70">
        <v>0</v>
      </c>
      <c r="M56" s="43">
        <f t="shared" si="1"/>
        <v>0</v>
      </c>
      <c r="N56" s="21"/>
      <c r="P56" s="39"/>
    </row>
    <row r="57" spans="1:16">
      <c r="B57" s="18"/>
      <c r="C57" s="56"/>
      <c r="D57" s="1" t="s">
        <v>85</v>
      </c>
      <c r="E57" s="1"/>
      <c r="F57" s="1"/>
      <c r="G57" s="71"/>
      <c r="H57" s="72">
        <v>0</v>
      </c>
      <c r="I57" s="73">
        <v>0</v>
      </c>
      <c r="J57" s="43">
        <f t="shared" si="0"/>
        <v>0</v>
      </c>
      <c r="K57" s="72">
        <v>0</v>
      </c>
      <c r="L57" s="73">
        <v>0</v>
      </c>
      <c r="M57" s="43">
        <f t="shared" si="1"/>
        <v>0</v>
      </c>
      <c r="N57" s="21"/>
      <c r="P57" s="39"/>
    </row>
    <row r="58" spans="1:16" s="39" customFormat="1" ht="16.5" thickBot="1">
      <c r="A58" s="22"/>
      <c r="B58" s="33" t="s">
        <v>86</v>
      </c>
      <c r="C58" s="65" t="s">
        <v>87</v>
      </c>
      <c r="D58" s="22"/>
      <c r="E58" s="22"/>
      <c r="F58" s="22"/>
      <c r="G58" s="34"/>
      <c r="H58" s="35">
        <f>H59+H60</f>
        <v>9185231</v>
      </c>
      <c r="I58" s="36">
        <f>I59+I60</f>
        <v>0</v>
      </c>
      <c r="J58" s="37">
        <f>H58+I58</f>
        <v>9185231</v>
      </c>
      <c r="K58" s="35">
        <f>K59+K60</f>
        <v>5002646</v>
      </c>
      <c r="L58" s="36">
        <f>L59+L60</f>
        <v>0</v>
      </c>
      <c r="M58" s="37">
        <f>K58+L58</f>
        <v>5002646</v>
      </c>
      <c r="N58" s="38"/>
    </row>
    <row r="59" spans="1:16">
      <c r="B59" s="18"/>
      <c r="C59" s="19" t="s">
        <v>12</v>
      </c>
      <c r="D59" s="44" t="s">
        <v>88</v>
      </c>
      <c r="E59" s="1"/>
      <c r="F59" s="1"/>
      <c r="G59" s="40"/>
      <c r="H59" s="41">
        <f>'Kar Zarar'!H89</f>
        <v>9185231</v>
      </c>
      <c r="I59" s="42"/>
      <c r="J59" s="43">
        <f>H59+I59</f>
        <v>9185231</v>
      </c>
      <c r="K59" s="41">
        <v>5002646</v>
      </c>
      <c r="L59" s="42">
        <v>0</v>
      </c>
      <c r="M59" s="43">
        <f>K59+L59</f>
        <v>5002646</v>
      </c>
      <c r="N59" s="21"/>
      <c r="P59" s="39"/>
    </row>
    <row r="60" spans="1:16">
      <c r="B60" s="18"/>
      <c r="C60" s="19" t="s">
        <v>14</v>
      </c>
      <c r="D60" s="44" t="s">
        <v>89</v>
      </c>
      <c r="E60" s="1"/>
      <c r="F60" s="1"/>
      <c r="G60" s="40"/>
      <c r="H60" s="41">
        <v>0</v>
      </c>
      <c r="I60" s="42">
        <v>0</v>
      </c>
      <c r="J60" s="43">
        <f>H60+I60</f>
        <v>0</v>
      </c>
      <c r="K60" s="41">
        <v>0</v>
      </c>
      <c r="L60" s="42">
        <v>0</v>
      </c>
      <c r="M60" s="43">
        <f>K60+L60</f>
        <v>0</v>
      </c>
      <c r="N60" s="21"/>
      <c r="P60" s="39"/>
    </row>
    <row r="61" spans="1:16">
      <c r="B61" s="18"/>
      <c r="C61" s="56"/>
      <c r="D61" s="1"/>
      <c r="E61" s="1"/>
      <c r="F61" s="1"/>
      <c r="G61" s="75"/>
      <c r="H61" s="76"/>
      <c r="I61" s="77"/>
      <c r="J61" s="78"/>
      <c r="K61" s="76"/>
      <c r="L61" s="77"/>
      <c r="M61" s="78"/>
      <c r="N61" s="21"/>
      <c r="P61" s="39"/>
    </row>
    <row r="62" spans="1:16" s="39" customFormat="1" ht="16.5" thickBot="1">
      <c r="A62" s="22"/>
      <c r="B62" s="33"/>
      <c r="C62" s="65" t="s">
        <v>90</v>
      </c>
      <c r="D62" s="22"/>
      <c r="E62" s="22"/>
      <c r="F62" s="22"/>
      <c r="G62" s="79" t="s">
        <v>91</v>
      </c>
      <c r="H62" s="80">
        <f>H58+H44+H43+H38+H37+H36+H35+H32+H28+H24+H17+H16+H9+H23</f>
        <v>232763217</v>
      </c>
      <c r="I62" s="81">
        <f>I58+I44+I43+I38+I37+I36+I35+I32+I28+I24+I23+I17+I16+I9</f>
        <v>218991645</v>
      </c>
      <c r="J62" s="82">
        <f>H62+I62</f>
        <v>451754862</v>
      </c>
      <c r="K62" s="80">
        <f>K58+K44+K43+K38+K37+K36+K35+K32+K28+K24+K17+K16+K9+K23</f>
        <v>233069595</v>
      </c>
      <c r="L62" s="81">
        <f>L58+L44+L43+L38+L37+L36+L35+L32+L28+L24+L23+L17+L16+L9</f>
        <v>213033927</v>
      </c>
      <c r="M62" s="82">
        <f>K62+L62</f>
        <v>446103522</v>
      </c>
      <c r="N62" s="38"/>
    </row>
    <row r="63" spans="1:16" ht="16.5" thickTop="1">
      <c r="B63" s="25"/>
      <c r="C63" s="26"/>
      <c r="D63" s="27"/>
      <c r="E63" s="27"/>
      <c r="F63" s="28"/>
      <c r="G63" s="75"/>
      <c r="H63" s="76"/>
      <c r="I63" s="77"/>
      <c r="J63" s="78"/>
      <c r="K63" s="76"/>
      <c r="L63" s="77"/>
      <c r="M63" s="78"/>
      <c r="N63" s="21"/>
    </row>
    <row r="64" spans="1:16">
      <c r="B64" s="18"/>
      <c r="C64" s="56" t="s">
        <v>92</v>
      </c>
      <c r="D64" s="1"/>
      <c r="E64" s="1"/>
      <c r="F64" s="83"/>
      <c r="G64" s="75" t="s">
        <v>93</v>
      </c>
      <c r="H64" s="76"/>
      <c r="I64" s="77"/>
      <c r="J64" s="78"/>
      <c r="K64" s="76"/>
      <c r="L64" s="77"/>
      <c r="M64" s="78"/>
      <c r="N64" s="21"/>
    </row>
    <row r="65" spans="1:14">
      <c r="B65" s="18"/>
      <c r="C65" s="56"/>
      <c r="D65" s="1"/>
      <c r="E65" s="1"/>
      <c r="F65" s="83"/>
      <c r="G65" s="75"/>
      <c r="H65" s="76"/>
      <c r="I65" s="77"/>
      <c r="J65" s="78"/>
      <c r="K65" s="76"/>
      <c r="L65" s="77"/>
      <c r="M65" s="78"/>
      <c r="N65" s="21"/>
    </row>
    <row r="66" spans="1:14" ht="16.5" thickBot="1">
      <c r="B66" s="18" t="s">
        <v>9</v>
      </c>
      <c r="C66" s="56" t="s">
        <v>94</v>
      </c>
      <c r="D66" s="1"/>
      <c r="E66" s="1"/>
      <c r="F66" s="83"/>
      <c r="G66" s="84" t="s">
        <v>95</v>
      </c>
      <c r="H66" s="85">
        <f>-ROUND(SUM([5]Mizan!E1805:E1825),0)-ROUND([5]Mizan!E1916,0)</f>
        <v>5313458</v>
      </c>
      <c r="I66" s="86">
        <f>-ROUND(SUM([5]Mizan!E1828:E1859),0)-ROUND(SUM([5]Mizan!E1890:E1897),0)-ROUND(SUM([5]Mizan!E1883:E1885),0)</f>
        <v>15980997</v>
      </c>
      <c r="J66" s="87">
        <f>H66+I66</f>
        <v>21294455</v>
      </c>
      <c r="K66" s="85">
        <v>9279134</v>
      </c>
      <c r="L66" s="86">
        <v>18871214</v>
      </c>
      <c r="M66" s="87">
        <f>K66+L66</f>
        <v>28150348</v>
      </c>
      <c r="N66" s="21"/>
    </row>
    <row r="67" spans="1:14" ht="16.5" thickBot="1">
      <c r="B67" s="18" t="s">
        <v>96</v>
      </c>
      <c r="C67" s="44" t="s">
        <v>97</v>
      </c>
      <c r="D67" s="1"/>
      <c r="E67" s="1"/>
      <c r="F67" s="83"/>
      <c r="G67" s="84" t="s">
        <v>98</v>
      </c>
      <c r="H67" s="85">
        <f>ROUND(SUM([5]Mizan!E1954:E1969),0)+27900</f>
        <v>61838981</v>
      </c>
      <c r="I67" s="86">
        <f>ROUND(SUM([5]Mizan!E1971:E1974),0)</f>
        <v>94251</v>
      </c>
      <c r="J67" s="87">
        <f>H67+I67</f>
        <v>61933232</v>
      </c>
      <c r="K67" s="85">
        <v>51610934</v>
      </c>
      <c r="L67" s="86">
        <v>78526</v>
      </c>
      <c r="M67" s="87">
        <f>K67+L67</f>
        <v>51689460</v>
      </c>
      <c r="N67" s="21"/>
    </row>
    <row r="68" spans="1:14" ht="16.5" thickBot="1">
      <c r="B68" s="18" t="s">
        <v>27</v>
      </c>
      <c r="C68" s="56" t="s">
        <v>99</v>
      </c>
      <c r="D68" s="1"/>
      <c r="E68" s="1"/>
      <c r="F68" s="83"/>
      <c r="G68" s="84" t="s">
        <v>100</v>
      </c>
      <c r="H68" s="85">
        <v>0</v>
      </c>
      <c r="I68" s="86">
        <v>0</v>
      </c>
      <c r="J68" s="87">
        <f>H68+I68</f>
        <v>0</v>
      </c>
      <c r="K68" s="85">
        <v>0</v>
      </c>
      <c r="L68" s="86">
        <v>0</v>
      </c>
      <c r="M68" s="87">
        <f>K68+L68</f>
        <v>0</v>
      </c>
      <c r="N68" s="21"/>
    </row>
    <row r="69" spans="1:14" ht="16.5" thickBot="1">
      <c r="B69" s="18" t="s">
        <v>101</v>
      </c>
      <c r="C69" s="56" t="s">
        <v>102</v>
      </c>
      <c r="D69" s="1"/>
      <c r="E69" s="1"/>
      <c r="F69" s="83"/>
      <c r="G69" s="84"/>
      <c r="H69" s="85">
        <f>ROUND(SUM([5]Mizan!E2041:E2067),0)</f>
        <v>1007251918</v>
      </c>
      <c r="I69" s="88">
        <f>ROUND(SUM([5]Mizan!E2069:E2092),0)</f>
        <v>530632448</v>
      </c>
      <c r="J69" s="89">
        <f>H69+I69</f>
        <v>1537884366</v>
      </c>
      <c r="K69" s="85">
        <v>358130209</v>
      </c>
      <c r="L69" s="88">
        <v>390501214</v>
      </c>
      <c r="M69" s="89">
        <f>K69+L69</f>
        <v>748631423</v>
      </c>
      <c r="N69" s="21"/>
    </row>
    <row r="70" spans="1:14" s="94" customFormat="1" ht="16.5" thickBot="1">
      <c r="A70" s="22"/>
      <c r="B70" s="90"/>
      <c r="C70" s="91" t="s">
        <v>8</v>
      </c>
      <c r="D70" s="81"/>
      <c r="E70" s="81"/>
      <c r="F70" s="92"/>
      <c r="G70" s="79"/>
      <c r="H70" s="80">
        <f>H66+H67+H68+H69</f>
        <v>1074404357</v>
      </c>
      <c r="I70" s="81">
        <f>I66+I67+I68+I69</f>
        <v>546707696</v>
      </c>
      <c r="J70" s="93">
        <f>H70+I70</f>
        <v>1621112053</v>
      </c>
      <c r="K70" s="80">
        <f>K66+K67+K68+K69</f>
        <v>419020277</v>
      </c>
      <c r="L70" s="81">
        <f>L66+L67+L68+L69</f>
        <v>409450954</v>
      </c>
      <c r="M70" s="82">
        <f>K70+L70</f>
        <v>828471231</v>
      </c>
      <c r="N70" s="38"/>
    </row>
    <row r="71" spans="1:14" s="4" customFormat="1" ht="16.5" thickTop="1">
      <c r="A71" s="1"/>
      <c r="B71" s="18"/>
      <c r="C71" s="56"/>
      <c r="D71" s="1"/>
      <c r="E71" s="1"/>
      <c r="F71" s="1"/>
      <c r="G71" s="19"/>
      <c r="H71" s="1"/>
      <c r="I71" s="1"/>
      <c r="J71" s="1"/>
      <c r="K71" s="1"/>
      <c r="L71" s="1"/>
      <c r="M71" s="1"/>
      <c r="N71" s="21"/>
    </row>
    <row r="72" spans="1:14" s="4" customFormat="1">
      <c r="A72" s="1"/>
      <c r="B72" s="18"/>
      <c r="C72" s="56"/>
      <c r="D72" s="1"/>
      <c r="E72" s="1"/>
      <c r="F72" s="1"/>
      <c r="G72" s="19"/>
      <c r="H72" s="1"/>
      <c r="I72" s="1"/>
      <c r="J72" s="1"/>
      <c r="K72" s="1"/>
      <c r="L72" s="1"/>
      <c r="M72" s="1"/>
      <c r="N72" s="21"/>
    </row>
    <row r="73" spans="1:14" s="4" customFormat="1" ht="16.5" thickBot="1">
      <c r="A73" s="21"/>
      <c r="B73" s="95"/>
      <c r="C73" s="96"/>
      <c r="D73" s="97"/>
      <c r="E73" s="97"/>
      <c r="F73" s="97"/>
      <c r="G73" s="98"/>
      <c r="H73" s="97"/>
      <c r="I73" s="97"/>
      <c r="J73" s="97"/>
      <c r="K73" s="97"/>
      <c r="L73" s="97"/>
      <c r="M73" s="97"/>
      <c r="N73" s="99"/>
    </row>
    <row r="74" spans="1:14" ht="16.5" thickTop="1"/>
    <row r="78" spans="1:14">
      <c r="J78" s="2">
        <f>Aktif!J60</f>
        <v>451754861.83000004</v>
      </c>
    </row>
    <row r="79" spans="1:14">
      <c r="J79" s="2">
        <f>J62-J78</f>
        <v>0.16999995708465576</v>
      </c>
    </row>
  </sheetData>
  <sheetProtection password="CC26" sheet="1"/>
  <mergeCells count="4">
    <mergeCell ref="F3:H3"/>
    <mergeCell ref="F4:H4"/>
    <mergeCell ref="F5:H5"/>
    <mergeCell ref="K6:M6"/>
  </mergeCells>
  <printOptions verticalCentered="1"/>
  <pageMargins left="0.74803149606299213" right="0.74803149606299213" top="0.98425196850393704" bottom="0.98425196850393704" header="0.51181102362204722" footer="0.51181102362204722"/>
  <pageSetup paperSize="9" scale="4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"/>
  <sheetViews>
    <sheetView topLeftCell="A42" zoomScale="75" zoomScaleNormal="75" workbookViewId="0">
      <selection activeCell="H89" sqref="H89"/>
    </sheetView>
  </sheetViews>
  <sheetFormatPr defaultRowHeight="15.75"/>
  <cols>
    <col min="1" max="1" width="6" style="100" customWidth="1"/>
    <col min="2" max="2" width="9.140625" style="101"/>
    <col min="3" max="3" width="9.140625" style="102"/>
    <col min="4" max="4" width="49" style="102" customWidth="1"/>
    <col min="5" max="6" width="9.140625" style="102"/>
    <col min="7" max="7" width="9.85546875" style="103" customWidth="1"/>
    <col min="8" max="8" width="21.85546875" style="2" customWidth="1"/>
    <col min="9" max="9" width="22.5703125" style="2" customWidth="1"/>
    <col min="10" max="10" width="8.7109375" style="100" customWidth="1"/>
    <col min="11" max="11" width="9.140625" style="100"/>
    <col min="12" max="12" width="12.140625" style="100" bestFit="1" customWidth="1"/>
    <col min="13" max="256" width="9.140625" style="100"/>
    <col min="257" max="257" width="6" style="100" customWidth="1"/>
    <col min="258" max="259" width="9.140625" style="100"/>
    <col min="260" max="260" width="49" style="100" customWidth="1"/>
    <col min="261" max="262" width="9.140625" style="100"/>
    <col min="263" max="263" width="9.85546875" style="100" customWidth="1"/>
    <col min="264" max="264" width="21.85546875" style="100" customWidth="1"/>
    <col min="265" max="265" width="22.5703125" style="100" customWidth="1"/>
    <col min="266" max="266" width="8.7109375" style="100" customWidth="1"/>
    <col min="267" max="512" width="9.140625" style="100"/>
    <col min="513" max="513" width="6" style="100" customWidth="1"/>
    <col min="514" max="515" width="9.140625" style="100"/>
    <col min="516" max="516" width="49" style="100" customWidth="1"/>
    <col min="517" max="518" width="9.140625" style="100"/>
    <col min="519" max="519" width="9.85546875" style="100" customWidth="1"/>
    <col min="520" max="520" width="21.85546875" style="100" customWidth="1"/>
    <col min="521" max="521" width="22.5703125" style="100" customWidth="1"/>
    <col min="522" max="522" width="8.7109375" style="100" customWidth="1"/>
    <col min="523" max="768" width="9.140625" style="100"/>
    <col min="769" max="769" width="6" style="100" customWidth="1"/>
    <col min="770" max="771" width="9.140625" style="100"/>
    <col min="772" max="772" width="49" style="100" customWidth="1"/>
    <col min="773" max="774" width="9.140625" style="100"/>
    <col min="775" max="775" width="9.85546875" style="100" customWidth="1"/>
    <col min="776" max="776" width="21.85546875" style="100" customWidth="1"/>
    <col min="777" max="777" width="22.5703125" style="100" customWidth="1"/>
    <col min="778" max="778" width="8.7109375" style="100" customWidth="1"/>
    <col min="779" max="1024" width="9.140625" style="100"/>
    <col min="1025" max="1025" width="6" style="100" customWidth="1"/>
    <col min="1026" max="1027" width="9.140625" style="100"/>
    <col min="1028" max="1028" width="49" style="100" customWidth="1"/>
    <col min="1029" max="1030" width="9.140625" style="100"/>
    <col min="1031" max="1031" width="9.85546875" style="100" customWidth="1"/>
    <col min="1032" max="1032" width="21.85546875" style="100" customWidth="1"/>
    <col min="1033" max="1033" width="22.5703125" style="100" customWidth="1"/>
    <col min="1034" max="1034" width="8.7109375" style="100" customWidth="1"/>
    <col min="1035" max="1280" width="9.140625" style="100"/>
    <col min="1281" max="1281" width="6" style="100" customWidth="1"/>
    <col min="1282" max="1283" width="9.140625" style="100"/>
    <col min="1284" max="1284" width="49" style="100" customWidth="1"/>
    <col min="1285" max="1286" width="9.140625" style="100"/>
    <col min="1287" max="1287" width="9.85546875" style="100" customWidth="1"/>
    <col min="1288" max="1288" width="21.85546875" style="100" customWidth="1"/>
    <col min="1289" max="1289" width="22.5703125" style="100" customWidth="1"/>
    <col min="1290" max="1290" width="8.7109375" style="100" customWidth="1"/>
    <col min="1291" max="1536" width="9.140625" style="100"/>
    <col min="1537" max="1537" width="6" style="100" customWidth="1"/>
    <col min="1538" max="1539" width="9.140625" style="100"/>
    <col min="1540" max="1540" width="49" style="100" customWidth="1"/>
    <col min="1541" max="1542" width="9.140625" style="100"/>
    <col min="1543" max="1543" width="9.85546875" style="100" customWidth="1"/>
    <col min="1544" max="1544" width="21.85546875" style="100" customWidth="1"/>
    <col min="1545" max="1545" width="22.5703125" style="100" customWidth="1"/>
    <col min="1546" max="1546" width="8.7109375" style="100" customWidth="1"/>
    <col min="1547" max="1792" width="9.140625" style="100"/>
    <col min="1793" max="1793" width="6" style="100" customWidth="1"/>
    <col min="1794" max="1795" width="9.140625" style="100"/>
    <col min="1796" max="1796" width="49" style="100" customWidth="1"/>
    <col min="1797" max="1798" width="9.140625" style="100"/>
    <col min="1799" max="1799" width="9.85546875" style="100" customWidth="1"/>
    <col min="1800" max="1800" width="21.85546875" style="100" customWidth="1"/>
    <col min="1801" max="1801" width="22.5703125" style="100" customWidth="1"/>
    <col min="1802" max="1802" width="8.7109375" style="100" customWidth="1"/>
    <col min="1803" max="2048" width="9.140625" style="100"/>
    <col min="2049" max="2049" width="6" style="100" customWidth="1"/>
    <col min="2050" max="2051" width="9.140625" style="100"/>
    <col min="2052" max="2052" width="49" style="100" customWidth="1"/>
    <col min="2053" max="2054" width="9.140625" style="100"/>
    <col min="2055" max="2055" width="9.85546875" style="100" customWidth="1"/>
    <col min="2056" max="2056" width="21.85546875" style="100" customWidth="1"/>
    <col min="2057" max="2057" width="22.5703125" style="100" customWidth="1"/>
    <col min="2058" max="2058" width="8.7109375" style="100" customWidth="1"/>
    <col min="2059" max="2304" width="9.140625" style="100"/>
    <col min="2305" max="2305" width="6" style="100" customWidth="1"/>
    <col min="2306" max="2307" width="9.140625" style="100"/>
    <col min="2308" max="2308" width="49" style="100" customWidth="1"/>
    <col min="2309" max="2310" width="9.140625" style="100"/>
    <col min="2311" max="2311" width="9.85546875" style="100" customWidth="1"/>
    <col min="2312" max="2312" width="21.85546875" style="100" customWidth="1"/>
    <col min="2313" max="2313" width="22.5703125" style="100" customWidth="1"/>
    <col min="2314" max="2314" width="8.7109375" style="100" customWidth="1"/>
    <col min="2315" max="2560" width="9.140625" style="100"/>
    <col min="2561" max="2561" width="6" style="100" customWidth="1"/>
    <col min="2562" max="2563" width="9.140625" style="100"/>
    <col min="2564" max="2564" width="49" style="100" customWidth="1"/>
    <col min="2565" max="2566" width="9.140625" style="100"/>
    <col min="2567" max="2567" width="9.85546875" style="100" customWidth="1"/>
    <col min="2568" max="2568" width="21.85546875" style="100" customWidth="1"/>
    <col min="2569" max="2569" width="22.5703125" style="100" customWidth="1"/>
    <col min="2570" max="2570" width="8.7109375" style="100" customWidth="1"/>
    <col min="2571" max="2816" width="9.140625" style="100"/>
    <col min="2817" max="2817" width="6" style="100" customWidth="1"/>
    <col min="2818" max="2819" width="9.140625" style="100"/>
    <col min="2820" max="2820" width="49" style="100" customWidth="1"/>
    <col min="2821" max="2822" width="9.140625" style="100"/>
    <col min="2823" max="2823" width="9.85546875" style="100" customWidth="1"/>
    <col min="2824" max="2824" width="21.85546875" style="100" customWidth="1"/>
    <col min="2825" max="2825" width="22.5703125" style="100" customWidth="1"/>
    <col min="2826" max="2826" width="8.7109375" style="100" customWidth="1"/>
    <col min="2827" max="3072" width="9.140625" style="100"/>
    <col min="3073" max="3073" width="6" style="100" customWidth="1"/>
    <col min="3074" max="3075" width="9.140625" style="100"/>
    <col min="3076" max="3076" width="49" style="100" customWidth="1"/>
    <col min="3077" max="3078" width="9.140625" style="100"/>
    <col min="3079" max="3079" width="9.85546875" style="100" customWidth="1"/>
    <col min="3080" max="3080" width="21.85546875" style="100" customWidth="1"/>
    <col min="3081" max="3081" width="22.5703125" style="100" customWidth="1"/>
    <col min="3082" max="3082" width="8.7109375" style="100" customWidth="1"/>
    <col min="3083" max="3328" width="9.140625" style="100"/>
    <col min="3329" max="3329" width="6" style="100" customWidth="1"/>
    <col min="3330" max="3331" width="9.140625" style="100"/>
    <col min="3332" max="3332" width="49" style="100" customWidth="1"/>
    <col min="3333" max="3334" width="9.140625" style="100"/>
    <col min="3335" max="3335" width="9.85546875" style="100" customWidth="1"/>
    <col min="3336" max="3336" width="21.85546875" style="100" customWidth="1"/>
    <col min="3337" max="3337" width="22.5703125" style="100" customWidth="1"/>
    <col min="3338" max="3338" width="8.7109375" style="100" customWidth="1"/>
    <col min="3339" max="3584" width="9.140625" style="100"/>
    <col min="3585" max="3585" width="6" style="100" customWidth="1"/>
    <col min="3586" max="3587" width="9.140625" style="100"/>
    <col min="3588" max="3588" width="49" style="100" customWidth="1"/>
    <col min="3589" max="3590" width="9.140625" style="100"/>
    <col min="3591" max="3591" width="9.85546875" style="100" customWidth="1"/>
    <col min="3592" max="3592" width="21.85546875" style="100" customWidth="1"/>
    <col min="3593" max="3593" width="22.5703125" style="100" customWidth="1"/>
    <col min="3594" max="3594" width="8.7109375" style="100" customWidth="1"/>
    <col min="3595" max="3840" width="9.140625" style="100"/>
    <col min="3841" max="3841" width="6" style="100" customWidth="1"/>
    <col min="3842" max="3843" width="9.140625" style="100"/>
    <col min="3844" max="3844" width="49" style="100" customWidth="1"/>
    <col min="3845" max="3846" width="9.140625" style="100"/>
    <col min="3847" max="3847" width="9.85546875" style="100" customWidth="1"/>
    <col min="3848" max="3848" width="21.85546875" style="100" customWidth="1"/>
    <col min="3849" max="3849" width="22.5703125" style="100" customWidth="1"/>
    <col min="3850" max="3850" width="8.7109375" style="100" customWidth="1"/>
    <col min="3851" max="4096" width="9.140625" style="100"/>
    <col min="4097" max="4097" width="6" style="100" customWidth="1"/>
    <col min="4098" max="4099" width="9.140625" style="100"/>
    <col min="4100" max="4100" width="49" style="100" customWidth="1"/>
    <col min="4101" max="4102" width="9.140625" style="100"/>
    <col min="4103" max="4103" width="9.85546875" style="100" customWidth="1"/>
    <col min="4104" max="4104" width="21.85546875" style="100" customWidth="1"/>
    <col min="4105" max="4105" width="22.5703125" style="100" customWidth="1"/>
    <col min="4106" max="4106" width="8.7109375" style="100" customWidth="1"/>
    <col min="4107" max="4352" width="9.140625" style="100"/>
    <col min="4353" max="4353" width="6" style="100" customWidth="1"/>
    <col min="4354" max="4355" width="9.140625" style="100"/>
    <col min="4356" max="4356" width="49" style="100" customWidth="1"/>
    <col min="4357" max="4358" width="9.140625" style="100"/>
    <col min="4359" max="4359" width="9.85546875" style="100" customWidth="1"/>
    <col min="4360" max="4360" width="21.85546875" style="100" customWidth="1"/>
    <col min="4361" max="4361" width="22.5703125" style="100" customWidth="1"/>
    <col min="4362" max="4362" width="8.7109375" style="100" customWidth="1"/>
    <col min="4363" max="4608" width="9.140625" style="100"/>
    <col min="4609" max="4609" width="6" style="100" customWidth="1"/>
    <col min="4610" max="4611" width="9.140625" style="100"/>
    <col min="4612" max="4612" width="49" style="100" customWidth="1"/>
    <col min="4613" max="4614" width="9.140625" style="100"/>
    <col min="4615" max="4615" width="9.85546875" style="100" customWidth="1"/>
    <col min="4616" max="4616" width="21.85546875" style="100" customWidth="1"/>
    <col min="4617" max="4617" width="22.5703125" style="100" customWidth="1"/>
    <col min="4618" max="4618" width="8.7109375" style="100" customWidth="1"/>
    <col min="4619" max="4864" width="9.140625" style="100"/>
    <col min="4865" max="4865" width="6" style="100" customWidth="1"/>
    <col min="4866" max="4867" width="9.140625" style="100"/>
    <col min="4868" max="4868" width="49" style="100" customWidth="1"/>
    <col min="4869" max="4870" width="9.140625" style="100"/>
    <col min="4871" max="4871" width="9.85546875" style="100" customWidth="1"/>
    <col min="4872" max="4872" width="21.85546875" style="100" customWidth="1"/>
    <col min="4873" max="4873" width="22.5703125" style="100" customWidth="1"/>
    <col min="4874" max="4874" width="8.7109375" style="100" customWidth="1"/>
    <col min="4875" max="5120" width="9.140625" style="100"/>
    <col min="5121" max="5121" width="6" style="100" customWidth="1"/>
    <col min="5122" max="5123" width="9.140625" style="100"/>
    <col min="5124" max="5124" width="49" style="100" customWidth="1"/>
    <col min="5125" max="5126" width="9.140625" style="100"/>
    <col min="5127" max="5127" width="9.85546875" style="100" customWidth="1"/>
    <col min="5128" max="5128" width="21.85546875" style="100" customWidth="1"/>
    <col min="5129" max="5129" width="22.5703125" style="100" customWidth="1"/>
    <col min="5130" max="5130" width="8.7109375" style="100" customWidth="1"/>
    <col min="5131" max="5376" width="9.140625" style="100"/>
    <col min="5377" max="5377" width="6" style="100" customWidth="1"/>
    <col min="5378" max="5379" width="9.140625" style="100"/>
    <col min="5380" max="5380" width="49" style="100" customWidth="1"/>
    <col min="5381" max="5382" width="9.140625" style="100"/>
    <col min="5383" max="5383" width="9.85546875" style="100" customWidth="1"/>
    <col min="5384" max="5384" width="21.85546875" style="100" customWidth="1"/>
    <col min="5385" max="5385" width="22.5703125" style="100" customWidth="1"/>
    <col min="5386" max="5386" width="8.7109375" style="100" customWidth="1"/>
    <col min="5387" max="5632" width="9.140625" style="100"/>
    <col min="5633" max="5633" width="6" style="100" customWidth="1"/>
    <col min="5634" max="5635" width="9.140625" style="100"/>
    <col min="5636" max="5636" width="49" style="100" customWidth="1"/>
    <col min="5637" max="5638" width="9.140625" style="100"/>
    <col min="5639" max="5639" width="9.85546875" style="100" customWidth="1"/>
    <col min="5640" max="5640" width="21.85546875" style="100" customWidth="1"/>
    <col min="5641" max="5641" width="22.5703125" style="100" customWidth="1"/>
    <col min="5642" max="5642" width="8.7109375" style="100" customWidth="1"/>
    <col min="5643" max="5888" width="9.140625" style="100"/>
    <col min="5889" max="5889" width="6" style="100" customWidth="1"/>
    <col min="5890" max="5891" width="9.140625" style="100"/>
    <col min="5892" max="5892" width="49" style="100" customWidth="1"/>
    <col min="5893" max="5894" width="9.140625" style="100"/>
    <col min="5895" max="5895" width="9.85546875" style="100" customWidth="1"/>
    <col min="5896" max="5896" width="21.85546875" style="100" customWidth="1"/>
    <col min="5897" max="5897" width="22.5703125" style="100" customWidth="1"/>
    <col min="5898" max="5898" width="8.7109375" style="100" customWidth="1"/>
    <col min="5899" max="6144" width="9.140625" style="100"/>
    <col min="6145" max="6145" width="6" style="100" customWidth="1"/>
    <col min="6146" max="6147" width="9.140625" style="100"/>
    <col min="6148" max="6148" width="49" style="100" customWidth="1"/>
    <col min="6149" max="6150" width="9.140625" style="100"/>
    <col min="6151" max="6151" width="9.85546875" style="100" customWidth="1"/>
    <col min="6152" max="6152" width="21.85546875" style="100" customWidth="1"/>
    <col min="6153" max="6153" width="22.5703125" style="100" customWidth="1"/>
    <col min="6154" max="6154" width="8.7109375" style="100" customWidth="1"/>
    <col min="6155" max="6400" width="9.140625" style="100"/>
    <col min="6401" max="6401" width="6" style="100" customWidth="1"/>
    <col min="6402" max="6403" width="9.140625" style="100"/>
    <col min="6404" max="6404" width="49" style="100" customWidth="1"/>
    <col min="6405" max="6406" width="9.140625" style="100"/>
    <col min="6407" max="6407" width="9.85546875" style="100" customWidth="1"/>
    <col min="6408" max="6408" width="21.85546875" style="100" customWidth="1"/>
    <col min="6409" max="6409" width="22.5703125" style="100" customWidth="1"/>
    <col min="6410" max="6410" width="8.7109375" style="100" customWidth="1"/>
    <col min="6411" max="6656" width="9.140625" style="100"/>
    <col min="6657" max="6657" width="6" style="100" customWidth="1"/>
    <col min="6658" max="6659" width="9.140625" style="100"/>
    <col min="6660" max="6660" width="49" style="100" customWidth="1"/>
    <col min="6661" max="6662" width="9.140625" style="100"/>
    <col min="6663" max="6663" width="9.85546875" style="100" customWidth="1"/>
    <col min="6664" max="6664" width="21.85546875" style="100" customWidth="1"/>
    <col min="6665" max="6665" width="22.5703125" style="100" customWidth="1"/>
    <col min="6666" max="6666" width="8.7109375" style="100" customWidth="1"/>
    <col min="6667" max="6912" width="9.140625" style="100"/>
    <col min="6913" max="6913" width="6" style="100" customWidth="1"/>
    <col min="6914" max="6915" width="9.140625" style="100"/>
    <col min="6916" max="6916" width="49" style="100" customWidth="1"/>
    <col min="6917" max="6918" width="9.140625" style="100"/>
    <col min="6919" max="6919" width="9.85546875" style="100" customWidth="1"/>
    <col min="6920" max="6920" width="21.85546875" style="100" customWidth="1"/>
    <col min="6921" max="6921" width="22.5703125" style="100" customWidth="1"/>
    <col min="6922" max="6922" width="8.7109375" style="100" customWidth="1"/>
    <col min="6923" max="7168" width="9.140625" style="100"/>
    <col min="7169" max="7169" width="6" style="100" customWidth="1"/>
    <col min="7170" max="7171" width="9.140625" style="100"/>
    <col min="7172" max="7172" width="49" style="100" customWidth="1"/>
    <col min="7173" max="7174" width="9.140625" style="100"/>
    <col min="7175" max="7175" width="9.85546875" style="100" customWidth="1"/>
    <col min="7176" max="7176" width="21.85546875" style="100" customWidth="1"/>
    <col min="7177" max="7177" width="22.5703125" style="100" customWidth="1"/>
    <col min="7178" max="7178" width="8.7109375" style="100" customWidth="1"/>
    <col min="7179" max="7424" width="9.140625" style="100"/>
    <col min="7425" max="7425" width="6" style="100" customWidth="1"/>
    <col min="7426" max="7427" width="9.140625" style="100"/>
    <col min="7428" max="7428" width="49" style="100" customWidth="1"/>
    <col min="7429" max="7430" width="9.140625" style="100"/>
    <col min="7431" max="7431" width="9.85546875" style="100" customWidth="1"/>
    <col min="7432" max="7432" width="21.85546875" style="100" customWidth="1"/>
    <col min="7433" max="7433" width="22.5703125" style="100" customWidth="1"/>
    <col min="7434" max="7434" width="8.7109375" style="100" customWidth="1"/>
    <col min="7435" max="7680" width="9.140625" style="100"/>
    <col min="7681" max="7681" width="6" style="100" customWidth="1"/>
    <col min="7682" max="7683" width="9.140625" style="100"/>
    <col min="7684" max="7684" width="49" style="100" customWidth="1"/>
    <col min="7685" max="7686" width="9.140625" style="100"/>
    <col min="7687" max="7687" width="9.85546875" style="100" customWidth="1"/>
    <col min="7688" max="7688" width="21.85546875" style="100" customWidth="1"/>
    <col min="7689" max="7689" width="22.5703125" style="100" customWidth="1"/>
    <col min="7690" max="7690" width="8.7109375" style="100" customWidth="1"/>
    <col min="7691" max="7936" width="9.140625" style="100"/>
    <col min="7937" max="7937" width="6" style="100" customWidth="1"/>
    <col min="7938" max="7939" width="9.140625" style="100"/>
    <col min="7940" max="7940" width="49" style="100" customWidth="1"/>
    <col min="7941" max="7942" width="9.140625" style="100"/>
    <col min="7943" max="7943" width="9.85546875" style="100" customWidth="1"/>
    <col min="7944" max="7944" width="21.85546875" style="100" customWidth="1"/>
    <col min="7945" max="7945" width="22.5703125" style="100" customWidth="1"/>
    <col min="7946" max="7946" width="8.7109375" style="100" customWidth="1"/>
    <col min="7947" max="8192" width="9.140625" style="100"/>
    <col min="8193" max="8193" width="6" style="100" customWidth="1"/>
    <col min="8194" max="8195" width="9.140625" style="100"/>
    <col min="8196" max="8196" width="49" style="100" customWidth="1"/>
    <col min="8197" max="8198" width="9.140625" style="100"/>
    <col min="8199" max="8199" width="9.85546875" style="100" customWidth="1"/>
    <col min="8200" max="8200" width="21.85546875" style="100" customWidth="1"/>
    <col min="8201" max="8201" width="22.5703125" style="100" customWidth="1"/>
    <col min="8202" max="8202" width="8.7109375" style="100" customWidth="1"/>
    <col min="8203" max="8448" width="9.140625" style="100"/>
    <col min="8449" max="8449" width="6" style="100" customWidth="1"/>
    <col min="8450" max="8451" width="9.140625" style="100"/>
    <col min="8452" max="8452" width="49" style="100" customWidth="1"/>
    <col min="8453" max="8454" width="9.140625" style="100"/>
    <col min="8455" max="8455" width="9.85546875" style="100" customWidth="1"/>
    <col min="8456" max="8456" width="21.85546875" style="100" customWidth="1"/>
    <col min="8457" max="8457" width="22.5703125" style="100" customWidth="1"/>
    <col min="8458" max="8458" width="8.7109375" style="100" customWidth="1"/>
    <col min="8459" max="8704" width="9.140625" style="100"/>
    <col min="8705" max="8705" width="6" style="100" customWidth="1"/>
    <col min="8706" max="8707" width="9.140625" style="100"/>
    <col min="8708" max="8708" width="49" style="100" customWidth="1"/>
    <col min="8709" max="8710" width="9.140625" style="100"/>
    <col min="8711" max="8711" width="9.85546875" style="100" customWidth="1"/>
    <col min="8712" max="8712" width="21.85546875" style="100" customWidth="1"/>
    <col min="8713" max="8713" width="22.5703125" style="100" customWidth="1"/>
    <col min="8714" max="8714" width="8.7109375" style="100" customWidth="1"/>
    <col min="8715" max="8960" width="9.140625" style="100"/>
    <col min="8961" max="8961" width="6" style="100" customWidth="1"/>
    <col min="8962" max="8963" width="9.140625" style="100"/>
    <col min="8964" max="8964" width="49" style="100" customWidth="1"/>
    <col min="8965" max="8966" width="9.140625" style="100"/>
    <col min="8967" max="8967" width="9.85546875" style="100" customWidth="1"/>
    <col min="8968" max="8968" width="21.85546875" style="100" customWidth="1"/>
    <col min="8969" max="8969" width="22.5703125" style="100" customWidth="1"/>
    <col min="8970" max="8970" width="8.7109375" style="100" customWidth="1"/>
    <col min="8971" max="9216" width="9.140625" style="100"/>
    <col min="9217" max="9217" width="6" style="100" customWidth="1"/>
    <col min="9218" max="9219" width="9.140625" style="100"/>
    <col min="9220" max="9220" width="49" style="100" customWidth="1"/>
    <col min="9221" max="9222" width="9.140625" style="100"/>
    <col min="9223" max="9223" width="9.85546875" style="100" customWidth="1"/>
    <col min="9224" max="9224" width="21.85546875" style="100" customWidth="1"/>
    <col min="9225" max="9225" width="22.5703125" style="100" customWidth="1"/>
    <col min="9226" max="9226" width="8.7109375" style="100" customWidth="1"/>
    <col min="9227" max="9472" width="9.140625" style="100"/>
    <col min="9473" max="9473" width="6" style="100" customWidth="1"/>
    <col min="9474" max="9475" width="9.140625" style="100"/>
    <col min="9476" max="9476" width="49" style="100" customWidth="1"/>
    <col min="9477" max="9478" width="9.140625" style="100"/>
    <col min="9479" max="9479" width="9.85546875" style="100" customWidth="1"/>
    <col min="9480" max="9480" width="21.85546875" style="100" customWidth="1"/>
    <col min="9481" max="9481" width="22.5703125" style="100" customWidth="1"/>
    <col min="9482" max="9482" width="8.7109375" style="100" customWidth="1"/>
    <col min="9483" max="9728" width="9.140625" style="100"/>
    <col min="9729" max="9729" width="6" style="100" customWidth="1"/>
    <col min="9730" max="9731" width="9.140625" style="100"/>
    <col min="9732" max="9732" width="49" style="100" customWidth="1"/>
    <col min="9733" max="9734" width="9.140625" style="100"/>
    <col min="9735" max="9735" width="9.85546875" style="100" customWidth="1"/>
    <col min="9736" max="9736" width="21.85546875" style="100" customWidth="1"/>
    <col min="9737" max="9737" width="22.5703125" style="100" customWidth="1"/>
    <col min="9738" max="9738" width="8.7109375" style="100" customWidth="1"/>
    <col min="9739" max="9984" width="9.140625" style="100"/>
    <col min="9985" max="9985" width="6" style="100" customWidth="1"/>
    <col min="9986" max="9987" width="9.140625" style="100"/>
    <col min="9988" max="9988" width="49" style="100" customWidth="1"/>
    <col min="9989" max="9990" width="9.140625" style="100"/>
    <col min="9991" max="9991" width="9.85546875" style="100" customWidth="1"/>
    <col min="9992" max="9992" width="21.85546875" style="100" customWidth="1"/>
    <col min="9993" max="9993" width="22.5703125" style="100" customWidth="1"/>
    <col min="9994" max="9994" width="8.7109375" style="100" customWidth="1"/>
    <col min="9995" max="10240" width="9.140625" style="100"/>
    <col min="10241" max="10241" width="6" style="100" customWidth="1"/>
    <col min="10242" max="10243" width="9.140625" style="100"/>
    <col min="10244" max="10244" width="49" style="100" customWidth="1"/>
    <col min="10245" max="10246" width="9.140625" style="100"/>
    <col min="10247" max="10247" width="9.85546875" style="100" customWidth="1"/>
    <col min="10248" max="10248" width="21.85546875" style="100" customWidth="1"/>
    <col min="10249" max="10249" width="22.5703125" style="100" customWidth="1"/>
    <col min="10250" max="10250" width="8.7109375" style="100" customWidth="1"/>
    <col min="10251" max="10496" width="9.140625" style="100"/>
    <col min="10497" max="10497" width="6" style="100" customWidth="1"/>
    <col min="10498" max="10499" width="9.140625" style="100"/>
    <col min="10500" max="10500" width="49" style="100" customWidth="1"/>
    <col min="10501" max="10502" width="9.140625" style="100"/>
    <col min="10503" max="10503" width="9.85546875" style="100" customWidth="1"/>
    <col min="10504" max="10504" width="21.85546875" style="100" customWidth="1"/>
    <col min="10505" max="10505" width="22.5703125" style="100" customWidth="1"/>
    <col min="10506" max="10506" width="8.7109375" style="100" customWidth="1"/>
    <col min="10507" max="10752" width="9.140625" style="100"/>
    <col min="10753" max="10753" width="6" style="100" customWidth="1"/>
    <col min="10754" max="10755" width="9.140625" style="100"/>
    <col min="10756" max="10756" width="49" style="100" customWidth="1"/>
    <col min="10757" max="10758" width="9.140625" style="100"/>
    <col min="10759" max="10759" width="9.85546875" style="100" customWidth="1"/>
    <col min="10760" max="10760" width="21.85546875" style="100" customWidth="1"/>
    <col min="10761" max="10761" width="22.5703125" style="100" customWidth="1"/>
    <col min="10762" max="10762" width="8.7109375" style="100" customWidth="1"/>
    <col min="10763" max="11008" width="9.140625" style="100"/>
    <col min="11009" max="11009" width="6" style="100" customWidth="1"/>
    <col min="11010" max="11011" width="9.140625" style="100"/>
    <col min="11012" max="11012" width="49" style="100" customWidth="1"/>
    <col min="11013" max="11014" width="9.140625" style="100"/>
    <col min="11015" max="11015" width="9.85546875" style="100" customWidth="1"/>
    <col min="11016" max="11016" width="21.85546875" style="100" customWidth="1"/>
    <col min="11017" max="11017" width="22.5703125" style="100" customWidth="1"/>
    <col min="11018" max="11018" width="8.7109375" style="100" customWidth="1"/>
    <col min="11019" max="11264" width="9.140625" style="100"/>
    <col min="11265" max="11265" width="6" style="100" customWidth="1"/>
    <col min="11266" max="11267" width="9.140625" style="100"/>
    <col min="11268" max="11268" width="49" style="100" customWidth="1"/>
    <col min="11269" max="11270" width="9.140625" style="100"/>
    <col min="11271" max="11271" width="9.85546875" style="100" customWidth="1"/>
    <col min="11272" max="11272" width="21.85546875" style="100" customWidth="1"/>
    <col min="11273" max="11273" width="22.5703125" style="100" customWidth="1"/>
    <col min="11274" max="11274" width="8.7109375" style="100" customWidth="1"/>
    <col min="11275" max="11520" width="9.140625" style="100"/>
    <col min="11521" max="11521" width="6" style="100" customWidth="1"/>
    <col min="11522" max="11523" width="9.140625" style="100"/>
    <col min="11524" max="11524" width="49" style="100" customWidth="1"/>
    <col min="11525" max="11526" width="9.140625" style="100"/>
    <col min="11527" max="11527" width="9.85546875" style="100" customWidth="1"/>
    <col min="11528" max="11528" width="21.85546875" style="100" customWidth="1"/>
    <col min="11529" max="11529" width="22.5703125" style="100" customWidth="1"/>
    <col min="11530" max="11530" width="8.7109375" style="100" customWidth="1"/>
    <col min="11531" max="11776" width="9.140625" style="100"/>
    <col min="11777" max="11777" width="6" style="100" customWidth="1"/>
    <col min="11778" max="11779" width="9.140625" style="100"/>
    <col min="11780" max="11780" width="49" style="100" customWidth="1"/>
    <col min="11781" max="11782" width="9.140625" style="100"/>
    <col min="11783" max="11783" width="9.85546875" style="100" customWidth="1"/>
    <col min="11784" max="11784" width="21.85546875" style="100" customWidth="1"/>
    <col min="11785" max="11785" width="22.5703125" style="100" customWidth="1"/>
    <col min="11786" max="11786" width="8.7109375" style="100" customWidth="1"/>
    <col min="11787" max="12032" width="9.140625" style="100"/>
    <col min="12033" max="12033" width="6" style="100" customWidth="1"/>
    <col min="12034" max="12035" width="9.140625" style="100"/>
    <col min="12036" max="12036" width="49" style="100" customWidth="1"/>
    <col min="12037" max="12038" width="9.140625" style="100"/>
    <col min="12039" max="12039" width="9.85546875" style="100" customWidth="1"/>
    <col min="12040" max="12040" width="21.85546875" style="100" customWidth="1"/>
    <col min="12041" max="12041" width="22.5703125" style="100" customWidth="1"/>
    <col min="12042" max="12042" width="8.7109375" style="100" customWidth="1"/>
    <col min="12043" max="12288" width="9.140625" style="100"/>
    <col min="12289" max="12289" width="6" style="100" customWidth="1"/>
    <col min="12290" max="12291" width="9.140625" style="100"/>
    <col min="12292" max="12292" width="49" style="100" customWidth="1"/>
    <col min="12293" max="12294" width="9.140625" style="100"/>
    <col min="12295" max="12295" width="9.85546875" style="100" customWidth="1"/>
    <col min="12296" max="12296" width="21.85546875" style="100" customWidth="1"/>
    <col min="12297" max="12297" width="22.5703125" style="100" customWidth="1"/>
    <col min="12298" max="12298" width="8.7109375" style="100" customWidth="1"/>
    <col min="12299" max="12544" width="9.140625" style="100"/>
    <col min="12545" max="12545" width="6" style="100" customWidth="1"/>
    <col min="12546" max="12547" width="9.140625" style="100"/>
    <col min="12548" max="12548" width="49" style="100" customWidth="1"/>
    <col min="12549" max="12550" width="9.140625" style="100"/>
    <col min="12551" max="12551" width="9.85546875" style="100" customWidth="1"/>
    <col min="12552" max="12552" width="21.85546875" style="100" customWidth="1"/>
    <col min="12553" max="12553" width="22.5703125" style="100" customWidth="1"/>
    <col min="12554" max="12554" width="8.7109375" style="100" customWidth="1"/>
    <col min="12555" max="12800" width="9.140625" style="100"/>
    <col min="12801" max="12801" width="6" style="100" customWidth="1"/>
    <col min="12802" max="12803" width="9.140625" style="100"/>
    <col min="12804" max="12804" width="49" style="100" customWidth="1"/>
    <col min="12805" max="12806" width="9.140625" style="100"/>
    <col min="12807" max="12807" width="9.85546875" style="100" customWidth="1"/>
    <col min="12808" max="12808" width="21.85546875" style="100" customWidth="1"/>
    <col min="12809" max="12809" width="22.5703125" style="100" customWidth="1"/>
    <col min="12810" max="12810" width="8.7109375" style="100" customWidth="1"/>
    <col min="12811" max="13056" width="9.140625" style="100"/>
    <col min="13057" max="13057" width="6" style="100" customWidth="1"/>
    <col min="13058" max="13059" width="9.140625" style="100"/>
    <col min="13060" max="13060" width="49" style="100" customWidth="1"/>
    <col min="13061" max="13062" width="9.140625" style="100"/>
    <col min="13063" max="13063" width="9.85546875" style="100" customWidth="1"/>
    <col min="13064" max="13064" width="21.85546875" style="100" customWidth="1"/>
    <col min="13065" max="13065" width="22.5703125" style="100" customWidth="1"/>
    <col min="13066" max="13066" width="8.7109375" style="100" customWidth="1"/>
    <col min="13067" max="13312" width="9.140625" style="100"/>
    <col min="13313" max="13313" width="6" style="100" customWidth="1"/>
    <col min="13314" max="13315" width="9.140625" style="100"/>
    <col min="13316" max="13316" width="49" style="100" customWidth="1"/>
    <col min="13317" max="13318" width="9.140625" style="100"/>
    <col min="13319" max="13319" width="9.85546875" style="100" customWidth="1"/>
    <col min="13320" max="13320" width="21.85546875" style="100" customWidth="1"/>
    <col min="13321" max="13321" width="22.5703125" style="100" customWidth="1"/>
    <col min="13322" max="13322" width="8.7109375" style="100" customWidth="1"/>
    <col min="13323" max="13568" width="9.140625" style="100"/>
    <col min="13569" max="13569" width="6" style="100" customWidth="1"/>
    <col min="13570" max="13571" width="9.140625" style="100"/>
    <col min="13572" max="13572" width="49" style="100" customWidth="1"/>
    <col min="13573" max="13574" width="9.140625" style="100"/>
    <col min="13575" max="13575" width="9.85546875" style="100" customWidth="1"/>
    <col min="13576" max="13576" width="21.85546875" style="100" customWidth="1"/>
    <col min="13577" max="13577" width="22.5703125" style="100" customWidth="1"/>
    <col min="13578" max="13578" width="8.7109375" style="100" customWidth="1"/>
    <col min="13579" max="13824" width="9.140625" style="100"/>
    <col min="13825" max="13825" width="6" style="100" customWidth="1"/>
    <col min="13826" max="13827" width="9.140625" style="100"/>
    <col min="13828" max="13828" width="49" style="100" customWidth="1"/>
    <col min="13829" max="13830" width="9.140625" style="100"/>
    <col min="13831" max="13831" width="9.85546875" style="100" customWidth="1"/>
    <col min="13832" max="13832" width="21.85546875" style="100" customWidth="1"/>
    <col min="13833" max="13833" width="22.5703125" style="100" customWidth="1"/>
    <col min="13834" max="13834" width="8.7109375" style="100" customWidth="1"/>
    <col min="13835" max="14080" width="9.140625" style="100"/>
    <col min="14081" max="14081" width="6" style="100" customWidth="1"/>
    <col min="14082" max="14083" width="9.140625" style="100"/>
    <col min="14084" max="14084" width="49" style="100" customWidth="1"/>
    <col min="14085" max="14086" width="9.140625" style="100"/>
    <col min="14087" max="14087" width="9.85546875" style="100" customWidth="1"/>
    <col min="14088" max="14088" width="21.85546875" style="100" customWidth="1"/>
    <col min="14089" max="14089" width="22.5703125" style="100" customWidth="1"/>
    <col min="14090" max="14090" width="8.7109375" style="100" customWidth="1"/>
    <col min="14091" max="14336" width="9.140625" style="100"/>
    <col min="14337" max="14337" width="6" style="100" customWidth="1"/>
    <col min="14338" max="14339" width="9.140625" style="100"/>
    <col min="14340" max="14340" width="49" style="100" customWidth="1"/>
    <col min="14341" max="14342" width="9.140625" style="100"/>
    <col min="14343" max="14343" width="9.85546875" style="100" customWidth="1"/>
    <col min="14344" max="14344" width="21.85546875" style="100" customWidth="1"/>
    <col min="14345" max="14345" width="22.5703125" style="100" customWidth="1"/>
    <col min="14346" max="14346" width="8.7109375" style="100" customWidth="1"/>
    <col min="14347" max="14592" width="9.140625" style="100"/>
    <col min="14593" max="14593" width="6" style="100" customWidth="1"/>
    <col min="14594" max="14595" width="9.140625" style="100"/>
    <col min="14596" max="14596" width="49" style="100" customWidth="1"/>
    <col min="14597" max="14598" width="9.140625" style="100"/>
    <col min="14599" max="14599" width="9.85546875" style="100" customWidth="1"/>
    <col min="14600" max="14600" width="21.85546875" style="100" customWidth="1"/>
    <col min="14601" max="14601" width="22.5703125" style="100" customWidth="1"/>
    <col min="14602" max="14602" width="8.7109375" style="100" customWidth="1"/>
    <col min="14603" max="14848" width="9.140625" style="100"/>
    <col min="14849" max="14849" width="6" style="100" customWidth="1"/>
    <col min="14850" max="14851" width="9.140625" style="100"/>
    <col min="14852" max="14852" width="49" style="100" customWidth="1"/>
    <col min="14853" max="14854" width="9.140625" style="100"/>
    <col min="14855" max="14855" width="9.85546875" style="100" customWidth="1"/>
    <col min="14856" max="14856" width="21.85546875" style="100" customWidth="1"/>
    <col min="14857" max="14857" width="22.5703125" style="100" customWidth="1"/>
    <col min="14858" max="14858" width="8.7109375" style="100" customWidth="1"/>
    <col min="14859" max="15104" width="9.140625" style="100"/>
    <col min="15105" max="15105" width="6" style="100" customWidth="1"/>
    <col min="15106" max="15107" width="9.140625" style="100"/>
    <col min="15108" max="15108" width="49" style="100" customWidth="1"/>
    <col min="15109" max="15110" width="9.140625" style="100"/>
    <col min="15111" max="15111" width="9.85546875" style="100" customWidth="1"/>
    <col min="15112" max="15112" width="21.85546875" style="100" customWidth="1"/>
    <col min="15113" max="15113" width="22.5703125" style="100" customWidth="1"/>
    <col min="15114" max="15114" width="8.7109375" style="100" customWidth="1"/>
    <col min="15115" max="15360" width="9.140625" style="100"/>
    <col min="15361" max="15361" width="6" style="100" customWidth="1"/>
    <col min="15362" max="15363" width="9.140625" style="100"/>
    <col min="15364" max="15364" width="49" style="100" customWidth="1"/>
    <col min="15365" max="15366" width="9.140625" style="100"/>
    <col min="15367" max="15367" width="9.85546875" style="100" customWidth="1"/>
    <col min="15368" max="15368" width="21.85546875" style="100" customWidth="1"/>
    <col min="15369" max="15369" width="22.5703125" style="100" customWidth="1"/>
    <col min="15370" max="15370" width="8.7109375" style="100" customWidth="1"/>
    <col min="15371" max="15616" width="9.140625" style="100"/>
    <col min="15617" max="15617" width="6" style="100" customWidth="1"/>
    <col min="15618" max="15619" width="9.140625" style="100"/>
    <col min="15620" max="15620" width="49" style="100" customWidth="1"/>
    <col min="15621" max="15622" width="9.140625" style="100"/>
    <col min="15623" max="15623" width="9.85546875" style="100" customWidth="1"/>
    <col min="15624" max="15624" width="21.85546875" style="100" customWidth="1"/>
    <col min="15625" max="15625" width="22.5703125" style="100" customWidth="1"/>
    <col min="15626" max="15626" width="8.7109375" style="100" customWidth="1"/>
    <col min="15627" max="15872" width="9.140625" style="100"/>
    <col min="15873" max="15873" width="6" style="100" customWidth="1"/>
    <col min="15874" max="15875" width="9.140625" style="100"/>
    <col min="15876" max="15876" width="49" style="100" customWidth="1"/>
    <col min="15877" max="15878" width="9.140625" style="100"/>
    <col min="15879" max="15879" width="9.85546875" style="100" customWidth="1"/>
    <col min="15880" max="15880" width="21.85546875" style="100" customWidth="1"/>
    <col min="15881" max="15881" width="22.5703125" style="100" customWidth="1"/>
    <col min="15882" max="15882" width="8.7109375" style="100" customWidth="1"/>
    <col min="15883" max="16128" width="9.140625" style="100"/>
    <col min="16129" max="16129" width="6" style="100" customWidth="1"/>
    <col min="16130" max="16131" width="9.140625" style="100"/>
    <col min="16132" max="16132" width="49" style="100" customWidth="1"/>
    <col min="16133" max="16134" width="9.140625" style="100"/>
    <col min="16135" max="16135" width="9.85546875" style="100" customWidth="1"/>
    <col min="16136" max="16136" width="21.85546875" style="100" customWidth="1"/>
    <col min="16137" max="16137" width="22.5703125" style="100" customWidth="1"/>
    <col min="16138" max="16138" width="8.7109375" style="100" customWidth="1"/>
    <col min="16139" max="16384" width="9.140625" style="100"/>
  </cols>
  <sheetData>
    <row r="1" spans="1:10" ht="16.5" thickBot="1">
      <c r="J1" s="104"/>
    </row>
    <row r="2" spans="1:10" ht="17.25" thickTop="1" thickBot="1">
      <c r="B2" s="105"/>
      <c r="C2" s="106"/>
      <c r="D2" s="107"/>
      <c r="E2" s="107"/>
      <c r="F2" s="107"/>
      <c r="G2" s="108"/>
      <c r="H2" s="109"/>
      <c r="I2" s="110"/>
      <c r="J2" s="111"/>
    </row>
    <row r="3" spans="1:10" ht="16.5" thickTop="1">
      <c r="B3" s="112"/>
      <c r="C3" s="113"/>
      <c r="D3" s="113"/>
      <c r="E3" s="113"/>
      <c r="F3" s="113"/>
      <c r="G3" s="114"/>
      <c r="H3" s="115"/>
      <c r="I3" s="115"/>
      <c r="J3" s="116"/>
    </row>
    <row r="4" spans="1:10">
      <c r="A4" s="117"/>
      <c r="B4" s="118"/>
      <c r="C4" s="119"/>
      <c r="D4" s="257" t="str">
        <f>Pasif!F3</f>
        <v>TÜRK EKONOM BANKASI A.Ş. (KIBRIS ŞUBELERİ)</v>
      </c>
      <c r="E4" s="258"/>
      <c r="F4" s="258"/>
      <c r="G4" s="120"/>
      <c r="H4" s="77"/>
      <c r="I4" s="77"/>
      <c r="J4" s="117"/>
    </row>
    <row r="5" spans="1:10">
      <c r="B5" s="118"/>
      <c r="C5" s="119"/>
      <c r="D5" s="259" t="s">
        <v>103</v>
      </c>
      <c r="E5" s="259"/>
      <c r="F5" s="259"/>
      <c r="G5" s="121"/>
      <c r="H5" s="77"/>
      <c r="I5" s="77"/>
      <c r="J5" s="117"/>
    </row>
    <row r="6" spans="1:10">
      <c r="B6" s="118"/>
      <c r="C6" s="119"/>
      <c r="D6" s="260" t="s">
        <v>1</v>
      </c>
      <c r="E6" s="260"/>
      <c r="F6" s="260"/>
      <c r="G6" s="121"/>
      <c r="H6" s="77"/>
      <c r="I6" s="77"/>
      <c r="J6" s="117"/>
    </row>
    <row r="7" spans="1:10">
      <c r="B7" s="118"/>
      <c r="C7" s="119"/>
      <c r="D7" s="119"/>
      <c r="E7" s="119"/>
      <c r="F7" s="119"/>
      <c r="G7" s="122" t="s">
        <v>5</v>
      </c>
      <c r="H7" s="123" t="s">
        <v>2</v>
      </c>
      <c r="I7" s="123" t="s">
        <v>3</v>
      </c>
      <c r="J7" s="124"/>
    </row>
    <row r="8" spans="1:10" ht="16.5" thickBot="1">
      <c r="B8" s="118"/>
      <c r="C8" s="119"/>
      <c r="D8" s="125"/>
      <c r="E8" s="119"/>
      <c r="F8" s="119"/>
      <c r="G8" s="122"/>
      <c r="H8" s="23" t="str">
        <f>Aktif!I7</f>
        <v>(31.12.2014)</v>
      </c>
      <c r="I8" s="23" t="str">
        <f>Aktif!L7</f>
        <v>(31.12.2013)</v>
      </c>
      <c r="J8" s="124"/>
    </row>
    <row r="9" spans="1:10" ht="16.5" thickBot="1">
      <c r="B9" s="118"/>
      <c r="C9" s="119"/>
      <c r="D9" s="119"/>
      <c r="E9" s="119"/>
      <c r="F9" s="119"/>
      <c r="G9" s="126"/>
      <c r="H9" s="127"/>
      <c r="I9" s="127"/>
      <c r="J9" s="124"/>
    </row>
    <row r="10" spans="1:10" ht="16.5" thickBot="1">
      <c r="B10" s="118" t="s">
        <v>9</v>
      </c>
      <c r="C10" s="125" t="s">
        <v>104</v>
      </c>
      <c r="D10" s="119"/>
      <c r="E10" s="119"/>
      <c r="F10" s="119"/>
      <c r="G10" s="128" t="s">
        <v>93</v>
      </c>
      <c r="H10" s="129">
        <f>H11+H19+H20+H25+H28</f>
        <v>59085896</v>
      </c>
      <c r="I10" s="129">
        <f>I11+I19+I20+I25+I28</f>
        <v>42651983</v>
      </c>
      <c r="J10" s="117"/>
    </row>
    <row r="11" spans="1:10">
      <c r="B11" s="118"/>
      <c r="C11" s="130" t="s">
        <v>12</v>
      </c>
      <c r="D11" s="119" t="s">
        <v>105</v>
      </c>
      <c r="E11" s="119"/>
      <c r="F11" s="119"/>
      <c r="G11" s="131"/>
      <c r="H11" s="132">
        <f>H12+H15+H18</f>
        <v>25644325</v>
      </c>
      <c r="I11" s="132">
        <f>I12+I15+I18</f>
        <v>17266863</v>
      </c>
      <c r="J11" s="117"/>
    </row>
    <row r="12" spans="1:10">
      <c r="B12" s="118"/>
      <c r="C12" s="133"/>
      <c r="D12" s="119" t="s">
        <v>106</v>
      </c>
      <c r="E12" s="119"/>
      <c r="F12" s="119"/>
      <c r="G12" s="134"/>
      <c r="H12" s="135">
        <f>H13+H14</f>
        <v>17494936</v>
      </c>
      <c r="I12" s="135">
        <f>I13+I14</f>
        <v>11638298</v>
      </c>
      <c r="J12" s="117"/>
    </row>
    <row r="13" spans="1:10">
      <c r="B13" s="118"/>
      <c r="C13" s="133"/>
      <c r="D13" s="119" t="s">
        <v>107</v>
      </c>
      <c r="E13" s="119"/>
      <c r="F13" s="119"/>
      <c r="G13" s="136"/>
      <c r="H13" s="137">
        <f>ROUND(SUM([5]Mizan!E1023:E1024),0)+ROUND(SUM([5]Mizan!E1028:E1068),0)</f>
        <v>11023036</v>
      </c>
      <c r="I13" s="137">
        <v>6557588</v>
      </c>
      <c r="J13" s="117"/>
    </row>
    <row r="14" spans="1:10">
      <c r="B14" s="118"/>
      <c r="C14" s="133"/>
      <c r="D14" s="119" t="s">
        <v>108</v>
      </c>
      <c r="E14" s="119"/>
      <c r="F14" s="119"/>
      <c r="G14" s="136"/>
      <c r="H14" s="137">
        <f>ROUND(SUM([5]Mizan!E1080:E1099),0)</f>
        <v>6471900</v>
      </c>
      <c r="I14" s="137">
        <v>5080710</v>
      </c>
      <c r="J14" s="117"/>
    </row>
    <row r="15" spans="1:10">
      <c r="B15" s="118"/>
      <c r="C15" s="133"/>
      <c r="D15" s="138" t="s">
        <v>109</v>
      </c>
      <c r="E15" s="119"/>
      <c r="F15" s="119"/>
      <c r="G15" s="134"/>
      <c r="H15" s="135">
        <f>H16+H17</f>
        <v>7880570</v>
      </c>
      <c r="I15" s="135">
        <f>I16+I17</f>
        <v>5512183</v>
      </c>
      <c r="J15" s="117"/>
    </row>
    <row r="16" spans="1:10">
      <c r="B16" s="118"/>
      <c r="C16" s="133"/>
      <c r="D16" s="119" t="s">
        <v>107</v>
      </c>
      <c r="E16" s="119"/>
      <c r="F16" s="119"/>
      <c r="G16" s="136"/>
      <c r="H16" s="137">
        <f>ROUND(SUM([5]Mizan!E1025:E1027),0)+ROUND(SUM([5]Mizan!E1069:E1079),0)</f>
        <v>4616307</v>
      </c>
      <c r="I16" s="137">
        <v>2821857</v>
      </c>
      <c r="J16" s="117"/>
    </row>
    <row r="17" spans="2:12">
      <c r="B17" s="118"/>
      <c r="C17" s="133"/>
      <c r="D17" s="119" t="s">
        <v>108</v>
      </c>
      <c r="E17" s="119"/>
      <c r="F17" s="119"/>
      <c r="G17" s="136"/>
      <c r="H17" s="137">
        <f>ROUND(SUM([5]Mizan!E1100:E1110),0)</f>
        <v>3264263</v>
      </c>
      <c r="I17" s="137">
        <v>2690326</v>
      </c>
      <c r="J17" s="117"/>
    </row>
    <row r="18" spans="2:12">
      <c r="B18" s="118"/>
      <c r="C18" s="133"/>
      <c r="D18" s="119" t="s">
        <v>110</v>
      </c>
      <c r="E18" s="119"/>
      <c r="F18" s="119"/>
      <c r="G18" s="134"/>
      <c r="H18" s="139">
        <f>ROUND(SUM([5]Mizan!E1111:E1117),0)</f>
        <v>268819</v>
      </c>
      <c r="I18" s="139">
        <v>116382</v>
      </c>
      <c r="J18" s="117"/>
    </row>
    <row r="19" spans="2:12">
      <c r="B19" s="118"/>
      <c r="C19" s="130" t="s">
        <v>14</v>
      </c>
      <c r="D19" s="119" t="s">
        <v>111</v>
      </c>
      <c r="E19" s="119"/>
      <c r="F19" s="119"/>
      <c r="G19" s="131"/>
      <c r="H19" s="140">
        <f>ROUND(SUM([5]Mizan!E1118:E1119),0)</f>
        <v>550661</v>
      </c>
      <c r="I19" s="140">
        <v>556420</v>
      </c>
      <c r="J19" s="117"/>
    </row>
    <row r="20" spans="2:12">
      <c r="B20" s="118"/>
      <c r="C20" s="130" t="s">
        <v>16</v>
      </c>
      <c r="D20" s="119" t="s">
        <v>112</v>
      </c>
      <c r="E20" s="119"/>
      <c r="F20" s="119"/>
      <c r="G20" s="131"/>
      <c r="H20" s="132">
        <f>H21+H22+H23+H24</f>
        <v>28646887</v>
      </c>
      <c r="I20" s="132">
        <f>I21+I22+I23+I24</f>
        <v>24799193</v>
      </c>
      <c r="J20" s="117"/>
    </row>
    <row r="21" spans="2:12">
      <c r="B21" s="118"/>
      <c r="C21" s="133"/>
      <c r="D21" s="119" t="s">
        <v>113</v>
      </c>
      <c r="E21" s="119"/>
      <c r="F21" s="119"/>
      <c r="G21" s="134"/>
      <c r="H21" s="141">
        <f>ROUND(([5]Mizan!E1120+[5]Mizan!E1125),0)</f>
        <v>2377326</v>
      </c>
      <c r="I21" s="141">
        <v>1593608</v>
      </c>
      <c r="J21" s="117"/>
    </row>
    <row r="22" spans="2:12">
      <c r="B22" s="118"/>
      <c r="C22" s="133"/>
      <c r="D22" s="119" t="s">
        <v>114</v>
      </c>
      <c r="E22" s="119"/>
      <c r="F22" s="119"/>
      <c r="G22" s="134"/>
      <c r="H22" s="141">
        <v>0</v>
      </c>
      <c r="I22" s="141">
        <v>0</v>
      </c>
      <c r="J22" s="117"/>
    </row>
    <row r="23" spans="2:12">
      <c r="B23" s="118"/>
      <c r="C23" s="133"/>
      <c r="D23" s="119" t="s">
        <v>115</v>
      </c>
      <c r="E23" s="119"/>
      <c r="F23" s="119"/>
      <c r="G23" s="134"/>
      <c r="H23" s="141">
        <f>ROUND(SUM([5]Mizan!E1121:E1124),0)+ROUND(SUM([5]Mizan!E1126:E1129),0)</f>
        <v>26269561</v>
      </c>
      <c r="I23" s="141">
        <v>23205585</v>
      </c>
      <c r="J23" s="117"/>
      <c r="L23" s="2"/>
    </row>
    <row r="24" spans="2:12">
      <c r="B24" s="118"/>
      <c r="C24" s="130"/>
      <c r="D24" s="133" t="s">
        <v>116</v>
      </c>
      <c r="E24" s="119"/>
      <c r="F24" s="119"/>
      <c r="G24" s="134"/>
      <c r="H24" s="141">
        <v>0</v>
      </c>
      <c r="I24" s="141">
        <v>0</v>
      </c>
      <c r="J24" s="117"/>
    </row>
    <row r="25" spans="2:12">
      <c r="B25" s="118"/>
      <c r="C25" s="130" t="s">
        <v>18</v>
      </c>
      <c r="D25" s="119" t="s">
        <v>117</v>
      </c>
      <c r="E25" s="119"/>
      <c r="F25" s="119"/>
      <c r="G25" s="131"/>
      <c r="H25" s="132">
        <f>H26+H27</f>
        <v>4231018</v>
      </c>
      <c r="I25" s="132">
        <f>I26+I27</f>
        <v>27082</v>
      </c>
      <c r="J25" s="117"/>
    </row>
    <row r="26" spans="2:12">
      <c r="B26" s="118"/>
      <c r="C26" s="130"/>
      <c r="D26" s="119" t="s">
        <v>118</v>
      </c>
      <c r="E26" s="119"/>
      <c r="F26" s="119"/>
      <c r="G26" s="134"/>
      <c r="H26" s="141">
        <f>ROUND(([5]Mizan!E1132),0)</f>
        <v>31700</v>
      </c>
      <c r="I26" s="141">
        <v>27082</v>
      </c>
      <c r="J26" s="117"/>
    </row>
    <row r="27" spans="2:12">
      <c r="B27" s="118"/>
      <c r="C27" s="133"/>
      <c r="D27" s="119" t="s">
        <v>119</v>
      </c>
      <c r="E27" s="119"/>
      <c r="F27" s="119"/>
      <c r="G27" s="134"/>
      <c r="H27" s="141">
        <f>ROUND([5]Mizan!E1130+[5]Mizan!E1131,0)</f>
        <v>4199318</v>
      </c>
      <c r="I27" s="141">
        <v>0</v>
      </c>
      <c r="J27" s="117"/>
    </row>
    <row r="28" spans="2:12">
      <c r="B28" s="118"/>
      <c r="C28" s="130" t="s">
        <v>20</v>
      </c>
      <c r="D28" s="138" t="s">
        <v>120</v>
      </c>
      <c r="E28" s="119"/>
      <c r="F28" s="119"/>
      <c r="G28" s="142" t="s">
        <v>98</v>
      </c>
      <c r="H28" s="140">
        <f>ROUND(SUM([5]Mizan!E1143:E1146),0)</f>
        <v>13005</v>
      </c>
      <c r="I28" s="140">
        <v>2425</v>
      </c>
      <c r="J28" s="117"/>
    </row>
    <row r="29" spans="2:12">
      <c r="B29" s="118"/>
      <c r="C29" s="133"/>
      <c r="D29" s="119"/>
      <c r="E29" s="119"/>
      <c r="F29" s="119"/>
      <c r="G29" s="143"/>
      <c r="H29" s="144"/>
      <c r="I29" s="144"/>
      <c r="J29" s="117"/>
    </row>
    <row r="30" spans="2:12" ht="16.5" thickBot="1">
      <c r="B30" s="145" t="s">
        <v>96</v>
      </c>
      <c r="C30" s="146" t="s">
        <v>121</v>
      </c>
      <c r="D30" s="119"/>
      <c r="E30" s="119"/>
      <c r="F30" s="119"/>
      <c r="G30" s="147" t="s">
        <v>93</v>
      </c>
      <c r="H30" s="129">
        <f>H31+H37+H44+H45+H50+H51</f>
        <v>42133630</v>
      </c>
      <c r="I30" s="129">
        <f>I31+I37+I44+I45+I50+I51</f>
        <v>31699657</v>
      </c>
      <c r="J30" s="117"/>
    </row>
    <row r="31" spans="2:12">
      <c r="B31" s="118"/>
      <c r="C31" s="130" t="s">
        <v>12</v>
      </c>
      <c r="D31" s="119" t="s">
        <v>122</v>
      </c>
      <c r="E31" s="119"/>
      <c r="F31" s="119"/>
      <c r="G31" s="131"/>
      <c r="H31" s="132">
        <f>H32+H33+H34+H35+H36</f>
        <v>13731146</v>
      </c>
      <c r="I31" s="132">
        <f>I32+I33+I34+I35+I36</f>
        <v>12401526</v>
      </c>
      <c r="J31" s="117"/>
    </row>
    <row r="32" spans="2:12">
      <c r="B32" s="118"/>
      <c r="C32" s="133"/>
      <c r="D32" s="138" t="s">
        <v>123</v>
      </c>
      <c r="E32" s="119"/>
      <c r="F32" s="119"/>
      <c r="G32" s="134"/>
      <c r="H32" s="141">
        <f>-ROUND(SUM([5]Mizan!E1148:E1163),0)</f>
        <v>10224877</v>
      </c>
      <c r="I32" s="141">
        <v>6966967</v>
      </c>
      <c r="J32" s="117"/>
    </row>
    <row r="33" spans="2:12">
      <c r="B33" s="118"/>
      <c r="C33" s="133"/>
      <c r="D33" s="138" t="s">
        <v>124</v>
      </c>
      <c r="E33" s="119"/>
      <c r="F33" s="119"/>
      <c r="G33" s="134"/>
      <c r="H33" s="141">
        <f>-ROUND([5]Mizan!E1164,0)</f>
        <v>14871</v>
      </c>
      <c r="I33" s="141">
        <v>18510</v>
      </c>
      <c r="J33" s="117"/>
    </row>
    <row r="34" spans="2:12">
      <c r="B34" s="118"/>
      <c r="C34" s="133"/>
      <c r="D34" s="138" t="s">
        <v>125</v>
      </c>
      <c r="E34" s="119"/>
      <c r="F34" s="119"/>
      <c r="G34" s="134"/>
      <c r="H34" s="141">
        <f>-ROUND(SUM([5]Mizan!E1165:E1169),0)</f>
        <v>2944563</v>
      </c>
      <c r="I34" s="141">
        <v>1854903</v>
      </c>
      <c r="J34" s="117"/>
    </row>
    <row r="35" spans="2:12">
      <c r="B35" s="118"/>
      <c r="C35" s="133"/>
      <c r="D35" s="138" t="s">
        <v>126</v>
      </c>
      <c r="E35" s="119"/>
      <c r="F35" s="119"/>
      <c r="G35" s="134"/>
      <c r="H35" s="141">
        <f>-ROUND(SUM([5]Mizan!E1170:E1173),0)</f>
        <v>546835</v>
      </c>
      <c r="I35" s="141">
        <v>3555419</v>
      </c>
      <c r="J35" s="117"/>
    </row>
    <row r="36" spans="2:12">
      <c r="B36" s="118"/>
      <c r="C36" s="133"/>
      <c r="D36" s="138" t="s">
        <v>127</v>
      </c>
      <c r="E36" s="119"/>
      <c r="F36" s="119"/>
      <c r="G36" s="134"/>
      <c r="H36" s="141">
        <f>-[5]Mizan!E1174</f>
        <v>0</v>
      </c>
      <c r="I36" s="141">
        <v>5727</v>
      </c>
      <c r="J36" s="117"/>
    </row>
    <row r="37" spans="2:12">
      <c r="B37" s="118"/>
      <c r="C37" s="130" t="s">
        <v>128</v>
      </c>
      <c r="D37" s="133" t="s">
        <v>129</v>
      </c>
      <c r="E37" s="119"/>
      <c r="F37" s="119"/>
      <c r="G37" s="131"/>
      <c r="H37" s="132">
        <f>H38+H39+H40+H41+H42+H43</f>
        <v>2593742</v>
      </c>
      <c r="I37" s="132">
        <f>I38+I39+I40+I41+I42+I43</f>
        <v>3196577</v>
      </c>
      <c r="J37" s="117"/>
    </row>
    <row r="38" spans="2:12">
      <c r="B38" s="118"/>
      <c r="C38" s="133"/>
      <c r="D38" s="138" t="s">
        <v>123</v>
      </c>
      <c r="E38" s="119"/>
      <c r="F38" s="119"/>
      <c r="G38" s="134"/>
      <c r="H38" s="141">
        <f>-ROUND(SUM([5]Mizan!E1175:E1184),0)</f>
        <v>2584954</v>
      </c>
      <c r="I38" s="141">
        <v>3174524</v>
      </c>
      <c r="J38" s="117"/>
    </row>
    <row r="39" spans="2:12">
      <c r="B39" s="118"/>
      <c r="C39" s="133"/>
      <c r="D39" s="138" t="s">
        <v>124</v>
      </c>
      <c r="E39" s="119"/>
      <c r="F39" s="119"/>
      <c r="G39" s="134"/>
      <c r="H39" s="141">
        <v>0</v>
      </c>
      <c r="I39" s="141">
        <v>0</v>
      </c>
      <c r="J39" s="117"/>
    </row>
    <row r="40" spans="2:12">
      <c r="B40" s="118"/>
      <c r="C40" s="133"/>
      <c r="D40" s="138" t="s">
        <v>125</v>
      </c>
      <c r="E40" s="119"/>
      <c r="F40" s="119"/>
      <c r="G40" s="134"/>
      <c r="H40" s="141">
        <v>0</v>
      </c>
      <c r="I40" s="141">
        <v>0</v>
      </c>
      <c r="J40" s="117"/>
    </row>
    <row r="41" spans="2:12">
      <c r="B41" s="118"/>
      <c r="C41" s="133"/>
      <c r="D41" s="138" t="s">
        <v>126</v>
      </c>
      <c r="E41" s="119"/>
      <c r="F41" s="119"/>
      <c r="G41" s="134"/>
      <c r="H41" s="141">
        <v>0</v>
      </c>
      <c r="I41" s="141">
        <v>7533</v>
      </c>
      <c r="J41" s="117"/>
    </row>
    <row r="42" spans="2:12">
      <c r="B42" s="118"/>
      <c r="C42" s="133"/>
      <c r="D42" s="138" t="s">
        <v>127</v>
      </c>
      <c r="E42" s="119"/>
      <c r="F42" s="119"/>
      <c r="G42" s="134"/>
      <c r="H42" s="141">
        <v>0</v>
      </c>
      <c r="I42" s="141">
        <v>3141</v>
      </c>
      <c r="J42" s="117"/>
    </row>
    <row r="43" spans="2:12">
      <c r="B43" s="118"/>
      <c r="C43" s="133"/>
      <c r="D43" s="138" t="s">
        <v>130</v>
      </c>
      <c r="E43" s="119"/>
      <c r="F43" s="119"/>
      <c r="G43" s="134"/>
      <c r="H43" s="141">
        <f>-ROUND(SUM([5]Mizan!E1186:E1193),0)</f>
        <v>8788</v>
      </c>
      <c r="I43" s="141">
        <v>11379</v>
      </c>
      <c r="J43" s="117"/>
    </row>
    <row r="44" spans="2:12">
      <c r="B44" s="118"/>
      <c r="C44" s="130" t="s">
        <v>16</v>
      </c>
      <c r="D44" s="133" t="s">
        <v>131</v>
      </c>
      <c r="E44" s="119"/>
      <c r="F44" s="119"/>
      <c r="G44" s="131"/>
      <c r="H44" s="140">
        <v>0</v>
      </c>
      <c r="I44" s="140">
        <v>0</v>
      </c>
      <c r="J44" s="117"/>
    </row>
    <row r="45" spans="2:12">
      <c r="B45" s="118"/>
      <c r="C45" s="130" t="s">
        <v>18</v>
      </c>
      <c r="D45" s="138" t="s">
        <v>132</v>
      </c>
      <c r="E45" s="119"/>
      <c r="F45" s="119"/>
      <c r="G45" s="131"/>
      <c r="H45" s="132">
        <f>H46+H47+H48+H49</f>
        <v>25764044</v>
      </c>
      <c r="I45" s="132">
        <f>I46+I47+I48+I49</f>
        <v>16047291</v>
      </c>
      <c r="J45" s="117"/>
    </row>
    <row r="46" spans="2:12">
      <c r="B46" s="118"/>
      <c r="C46" s="133"/>
      <c r="D46" s="138" t="s">
        <v>133</v>
      </c>
      <c r="E46" s="119"/>
      <c r="F46" s="119"/>
      <c r="G46" s="134"/>
      <c r="H46" s="141">
        <v>0</v>
      </c>
      <c r="I46" s="141">
        <v>0</v>
      </c>
      <c r="J46" s="117"/>
    </row>
    <row r="47" spans="2:12">
      <c r="B47" s="118"/>
      <c r="C47" s="133"/>
      <c r="D47" s="138" t="s">
        <v>134</v>
      </c>
      <c r="E47" s="119"/>
      <c r="F47" s="119"/>
      <c r="G47" s="134"/>
      <c r="H47" s="141">
        <v>0</v>
      </c>
      <c r="I47" s="141">
        <v>0</v>
      </c>
      <c r="J47" s="117"/>
    </row>
    <row r="48" spans="2:12">
      <c r="B48" s="118"/>
      <c r="C48" s="133"/>
      <c r="D48" s="138" t="s">
        <v>135</v>
      </c>
      <c r="E48" s="119"/>
      <c r="F48" s="119"/>
      <c r="G48" s="134"/>
      <c r="H48" s="141">
        <f>-ROUND(SUM([5]Mizan!E1194:E1201),0)</f>
        <v>25764044</v>
      </c>
      <c r="I48" s="141">
        <v>16047291</v>
      </c>
      <c r="J48" s="117"/>
      <c r="L48" s="2"/>
    </row>
    <row r="49" spans="2:10">
      <c r="B49" s="118"/>
      <c r="C49" s="133"/>
      <c r="D49" s="138" t="s">
        <v>136</v>
      </c>
      <c r="E49" s="119"/>
      <c r="F49" s="119"/>
      <c r="G49" s="134"/>
      <c r="H49" s="141">
        <v>0</v>
      </c>
      <c r="I49" s="141">
        <v>0</v>
      </c>
      <c r="J49" s="117"/>
    </row>
    <row r="50" spans="2:10">
      <c r="B50" s="118"/>
      <c r="C50" s="130" t="s">
        <v>20</v>
      </c>
      <c r="D50" s="119" t="s">
        <v>137</v>
      </c>
      <c r="E50" s="119"/>
      <c r="F50" s="119"/>
      <c r="G50" s="131"/>
      <c r="H50" s="140">
        <v>0</v>
      </c>
      <c r="I50" s="140">
        <v>0</v>
      </c>
      <c r="J50" s="117"/>
    </row>
    <row r="51" spans="2:10">
      <c r="B51" s="118"/>
      <c r="C51" s="130" t="s">
        <v>22</v>
      </c>
      <c r="D51" s="138" t="s">
        <v>138</v>
      </c>
      <c r="E51" s="119"/>
      <c r="F51" s="119"/>
      <c r="G51" s="142" t="s">
        <v>98</v>
      </c>
      <c r="H51" s="140">
        <f>-ROUND(SUM([5]Mizan!E1212:E1218),0)</f>
        <v>44698</v>
      </c>
      <c r="I51" s="140">
        <v>54263</v>
      </c>
      <c r="J51" s="117"/>
    </row>
    <row r="52" spans="2:10">
      <c r="B52" s="118"/>
      <c r="C52" s="133"/>
      <c r="D52" s="119"/>
      <c r="E52" s="119"/>
      <c r="F52" s="119"/>
      <c r="G52" s="143"/>
      <c r="H52" s="144"/>
      <c r="I52" s="148"/>
      <c r="J52" s="117"/>
    </row>
    <row r="53" spans="2:10" ht="16.5" thickBot="1">
      <c r="B53" s="118" t="s">
        <v>27</v>
      </c>
      <c r="C53" s="149" t="s">
        <v>139</v>
      </c>
      <c r="D53" s="119"/>
      <c r="E53" s="119"/>
      <c r="F53" s="119"/>
      <c r="G53" s="150"/>
      <c r="H53" s="151">
        <f>H10-H30</f>
        <v>16952266</v>
      </c>
      <c r="I53" s="152">
        <f>I10-I30</f>
        <v>10952326</v>
      </c>
      <c r="J53" s="117"/>
    </row>
    <row r="54" spans="2:10" ht="16.5" thickTop="1">
      <c r="B54" s="118"/>
      <c r="C54" s="133"/>
      <c r="D54" s="119"/>
      <c r="E54" s="119"/>
      <c r="F54" s="119"/>
      <c r="G54" s="143"/>
      <c r="H54" s="144"/>
      <c r="I54" s="148"/>
      <c r="J54" s="117"/>
    </row>
    <row r="55" spans="2:10" ht="16.5" thickBot="1">
      <c r="B55" s="118" t="s">
        <v>101</v>
      </c>
      <c r="C55" s="146" t="s">
        <v>140</v>
      </c>
      <c r="D55" s="119"/>
      <c r="E55" s="119"/>
      <c r="F55" s="119"/>
      <c r="G55" s="147" t="s">
        <v>93</v>
      </c>
      <c r="H55" s="129">
        <f>H56+H60+H61+H62+H63+H64</f>
        <v>10120357</v>
      </c>
      <c r="I55" s="129">
        <f>I56+I60+I61+I62+I63+I64</f>
        <v>9382199</v>
      </c>
      <c r="J55" s="117"/>
    </row>
    <row r="56" spans="2:10">
      <c r="B56" s="118"/>
      <c r="C56" s="130" t="s">
        <v>12</v>
      </c>
      <c r="D56" s="119" t="s">
        <v>141</v>
      </c>
      <c r="E56" s="119"/>
      <c r="F56" s="119"/>
      <c r="G56" s="131"/>
      <c r="H56" s="132">
        <f>H57+H58+H59</f>
        <v>7515775</v>
      </c>
      <c r="I56" s="132">
        <f>I57+I58+I59</f>
        <v>7003217</v>
      </c>
      <c r="J56" s="117"/>
    </row>
    <row r="57" spans="2:10">
      <c r="B57" s="118"/>
      <c r="C57" s="133"/>
      <c r="D57" s="119" t="s">
        <v>142</v>
      </c>
      <c r="E57" s="119"/>
      <c r="F57" s="119"/>
      <c r="G57" s="134"/>
      <c r="H57" s="141">
        <f>ROUND(SUM([5]Mizan!E1221:E1250),0)</f>
        <v>678748</v>
      </c>
      <c r="I57" s="141">
        <v>540422</v>
      </c>
      <c r="J57" s="117"/>
    </row>
    <row r="58" spans="2:10">
      <c r="B58" s="118"/>
      <c r="C58" s="133"/>
      <c r="D58" s="119" t="s">
        <v>143</v>
      </c>
      <c r="E58" s="119"/>
      <c r="F58" s="119"/>
      <c r="G58" s="134"/>
      <c r="H58" s="141">
        <f>ROUND(SUM([5]Mizan!E1251:E1260),0)</f>
        <v>261371</v>
      </c>
      <c r="I58" s="141">
        <v>163374</v>
      </c>
      <c r="J58" s="117"/>
    </row>
    <row r="59" spans="2:10">
      <c r="B59" s="118"/>
      <c r="C59" s="133"/>
      <c r="D59" s="119" t="s">
        <v>144</v>
      </c>
      <c r="E59" s="119"/>
      <c r="F59" s="119"/>
      <c r="G59" s="134"/>
      <c r="H59" s="141">
        <f>ROUND(SUM([5]Mizan!E1261:E1282),0)+ROUND(SUM([5]Mizan!E1284:E1407),0)+ROUND([5]Mizan!E1283,0)-ROUND(SUM([5]Mizan!E1283:E1310),0)</f>
        <v>6575656</v>
      </c>
      <c r="I59" s="141">
        <v>6299421</v>
      </c>
      <c r="J59" s="117"/>
    </row>
    <row r="60" spans="2:10">
      <c r="B60" s="118"/>
      <c r="C60" s="130" t="s">
        <v>14</v>
      </c>
      <c r="D60" s="138" t="s">
        <v>145</v>
      </c>
      <c r="E60" s="119"/>
      <c r="F60" s="119"/>
      <c r="G60" s="131"/>
      <c r="H60" s="140">
        <v>0</v>
      </c>
      <c r="I60" s="140">
        <v>0</v>
      </c>
      <c r="J60" s="117"/>
    </row>
    <row r="61" spans="2:10">
      <c r="B61" s="118"/>
      <c r="C61" s="130" t="s">
        <v>16</v>
      </c>
      <c r="D61" s="119" t="s">
        <v>146</v>
      </c>
      <c r="E61" s="119"/>
      <c r="F61" s="119"/>
      <c r="G61" s="131"/>
      <c r="H61" s="140">
        <f>ROUND(SUM([5]Mizan!E1408:E1414),0)</f>
        <v>1554369</v>
      </c>
      <c r="I61" s="140">
        <v>1561671</v>
      </c>
      <c r="J61" s="117"/>
    </row>
    <row r="62" spans="2:10">
      <c r="B62" s="118"/>
      <c r="C62" s="130" t="s">
        <v>18</v>
      </c>
      <c r="D62" s="138" t="s">
        <v>147</v>
      </c>
      <c r="E62" s="119"/>
      <c r="F62" s="119"/>
      <c r="G62" s="131"/>
      <c r="H62" s="140">
        <v>0</v>
      </c>
      <c r="I62" s="140">
        <v>0</v>
      </c>
      <c r="J62" s="117"/>
    </row>
    <row r="63" spans="2:10">
      <c r="B63" s="118"/>
      <c r="C63" s="130" t="s">
        <v>20</v>
      </c>
      <c r="D63" s="119" t="s">
        <v>148</v>
      </c>
      <c r="E63" s="119"/>
      <c r="F63" s="119"/>
      <c r="G63" s="131"/>
      <c r="H63" s="140">
        <v>0</v>
      </c>
      <c r="I63" s="140">
        <v>0</v>
      </c>
      <c r="J63" s="117"/>
    </row>
    <row r="64" spans="2:10">
      <c r="B64" s="118"/>
      <c r="C64" s="130" t="s">
        <v>22</v>
      </c>
      <c r="D64" s="138" t="s">
        <v>149</v>
      </c>
      <c r="E64" s="119"/>
      <c r="F64" s="119"/>
      <c r="G64" s="142" t="s">
        <v>98</v>
      </c>
      <c r="H64" s="140">
        <f>ROUND(SUM([5]Mizan!E1415:E1482),0)</f>
        <v>1050213</v>
      </c>
      <c r="I64" s="140">
        <v>817311</v>
      </c>
      <c r="J64" s="117"/>
    </row>
    <row r="65" spans="2:12">
      <c r="B65" s="118"/>
      <c r="C65" s="133"/>
      <c r="D65" s="119"/>
      <c r="E65" s="119"/>
      <c r="F65" s="119"/>
      <c r="G65" s="143"/>
      <c r="H65" s="144"/>
      <c r="I65" s="148"/>
      <c r="J65" s="117"/>
    </row>
    <row r="66" spans="2:12" ht="16.5" thickBot="1">
      <c r="B66" s="118" t="s">
        <v>38</v>
      </c>
      <c r="C66" s="146" t="s">
        <v>150</v>
      </c>
      <c r="D66" s="119"/>
      <c r="E66" s="119"/>
      <c r="F66" s="119"/>
      <c r="G66" s="147" t="s">
        <v>93</v>
      </c>
      <c r="H66" s="129">
        <f>H67+H71+H72+H73+H74+H75+H76+H77+H78+H79+H80+H81</f>
        <v>15799165</v>
      </c>
      <c r="I66" s="129">
        <f>I67+I71+I72+I73+I74+I75+I76+I77+I78+I79+I80+I81</f>
        <v>14299027</v>
      </c>
      <c r="J66" s="117"/>
    </row>
    <row r="67" spans="2:12">
      <c r="B67" s="118"/>
      <c r="C67" s="130" t="s">
        <v>12</v>
      </c>
      <c r="D67" s="138" t="s">
        <v>151</v>
      </c>
      <c r="E67" s="119"/>
      <c r="F67" s="119"/>
      <c r="G67" s="131"/>
      <c r="H67" s="132">
        <f>H68+H69+H70</f>
        <v>344009</v>
      </c>
      <c r="I67" s="132">
        <f>I68+I69+I70</f>
        <v>318479</v>
      </c>
      <c r="J67" s="117"/>
    </row>
    <row r="68" spans="2:12">
      <c r="B68" s="118"/>
      <c r="C68" s="133"/>
      <c r="D68" s="138" t="s">
        <v>152</v>
      </c>
      <c r="E68" s="119"/>
      <c r="F68" s="119"/>
      <c r="G68" s="134"/>
      <c r="H68" s="141">
        <v>0</v>
      </c>
      <c r="I68" s="141">
        <v>0</v>
      </c>
      <c r="J68" s="117"/>
    </row>
    <row r="69" spans="2:12">
      <c r="B69" s="118"/>
      <c r="C69" s="133"/>
      <c r="D69" s="138" t="s">
        <v>153</v>
      </c>
      <c r="E69" s="119"/>
      <c r="F69" s="119"/>
      <c r="G69" s="134"/>
      <c r="H69" s="141">
        <v>0</v>
      </c>
      <c r="I69" s="141">
        <v>0</v>
      </c>
      <c r="J69" s="117"/>
    </row>
    <row r="70" spans="2:12">
      <c r="B70" s="118"/>
      <c r="C70" s="133"/>
      <c r="D70" s="119" t="s">
        <v>144</v>
      </c>
      <c r="E70" s="119"/>
      <c r="F70" s="119"/>
      <c r="G70" s="134"/>
      <c r="H70" s="141">
        <f>-ROUND(SUM([5]Mizan!E1594:E1616),0)</f>
        <v>344009</v>
      </c>
      <c r="I70" s="141">
        <v>318479</v>
      </c>
      <c r="J70" s="117"/>
    </row>
    <row r="71" spans="2:12">
      <c r="B71" s="118"/>
      <c r="C71" s="130" t="s">
        <v>14</v>
      </c>
      <c r="D71" s="138" t="s">
        <v>154</v>
      </c>
      <c r="E71" s="119"/>
      <c r="F71" s="119"/>
      <c r="G71" s="131"/>
      <c r="H71" s="140">
        <v>0</v>
      </c>
      <c r="I71" s="140">
        <v>0</v>
      </c>
      <c r="J71" s="117"/>
    </row>
    <row r="72" spans="2:12">
      <c r="B72" s="118"/>
      <c r="C72" s="130" t="s">
        <v>16</v>
      </c>
      <c r="D72" s="138" t="s">
        <v>155</v>
      </c>
      <c r="E72" s="119"/>
      <c r="F72" s="119"/>
      <c r="G72" s="131"/>
      <c r="H72" s="140">
        <f>-ROUND(SUM([5]Mizan!E1628:E1633),0)</f>
        <v>698772</v>
      </c>
      <c r="I72" s="140">
        <v>145493</v>
      </c>
      <c r="J72" s="117"/>
    </row>
    <row r="73" spans="2:12">
      <c r="B73" s="118"/>
      <c r="C73" s="130" t="s">
        <v>18</v>
      </c>
      <c r="D73" s="119" t="s">
        <v>156</v>
      </c>
      <c r="E73" s="119"/>
      <c r="F73" s="119"/>
      <c r="G73" s="131"/>
      <c r="H73" s="140">
        <f>-ROUND(SUM([5]Mizan!E1484:E1532),0)</f>
        <v>5838457</v>
      </c>
      <c r="I73" s="140">
        <v>4508704</v>
      </c>
      <c r="J73" s="117"/>
    </row>
    <row r="74" spans="2:12">
      <c r="B74" s="118"/>
      <c r="C74" s="130" t="s">
        <v>20</v>
      </c>
      <c r="D74" s="119" t="s">
        <v>157</v>
      </c>
      <c r="E74" s="119"/>
      <c r="F74" s="119"/>
      <c r="G74" s="131"/>
      <c r="H74" s="140">
        <v>0</v>
      </c>
      <c r="I74" s="140">
        <v>0</v>
      </c>
      <c r="J74" s="117"/>
    </row>
    <row r="75" spans="2:12">
      <c r="B75" s="118"/>
      <c r="C75" s="130" t="s">
        <v>22</v>
      </c>
      <c r="D75" s="119" t="s">
        <v>158</v>
      </c>
      <c r="E75" s="119"/>
      <c r="F75" s="119"/>
      <c r="G75" s="131"/>
      <c r="H75" s="140">
        <f>-ROUND([5]Mizan!E1635,0)</f>
        <v>806965</v>
      </c>
      <c r="I75" s="140">
        <v>639147</v>
      </c>
      <c r="J75" s="117"/>
    </row>
    <row r="76" spans="2:12">
      <c r="B76" s="118"/>
      <c r="C76" s="130" t="s">
        <v>159</v>
      </c>
      <c r="D76" s="119" t="s">
        <v>160</v>
      </c>
      <c r="E76" s="119"/>
      <c r="F76" s="119"/>
      <c r="G76" s="131"/>
      <c r="H76" s="140">
        <f>-ROUND(SUM([5]Mizan!E1617:E1627),0)</f>
        <v>492802</v>
      </c>
      <c r="I76" s="140">
        <v>423337</v>
      </c>
      <c r="J76" s="117"/>
    </row>
    <row r="77" spans="2:12">
      <c r="B77" s="118"/>
      <c r="C77" s="130" t="s">
        <v>161</v>
      </c>
      <c r="D77" s="119" t="s">
        <v>162</v>
      </c>
      <c r="E77" s="119"/>
      <c r="F77" s="119"/>
      <c r="G77" s="131"/>
      <c r="H77" s="140">
        <f>-ROUND(SUM([5]Mizan!E1578:E1593),0)</f>
        <v>188654</v>
      </c>
      <c r="I77" s="140">
        <v>183041</v>
      </c>
      <c r="J77" s="117"/>
    </row>
    <row r="78" spans="2:12">
      <c r="B78" s="118"/>
      <c r="C78" s="130" t="s">
        <v>163</v>
      </c>
      <c r="D78" s="119" t="s">
        <v>164</v>
      </c>
      <c r="E78" s="119"/>
      <c r="F78" s="119"/>
      <c r="G78" s="131"/>
      <c r="H78" s="140">
        <v>0</v>
      </c>
      <c r="I78" s="140">
        <v>0</v>
      </c>
      <c r="J78" s="117"/>
    </row>
    <row r="79" spans="2:12">
      <c r="B79" s="118"/>
      <c r="C79" s="130" t="s">
        <v>165</v>
      </c>
      <c r="D79" s="119" t="s">
        <v>166</v>
      </c>
      <c r="E79" s="119"/>
      <c r="F79" s="119"/>
      <c r="G79" s="142" t="s">
        <v>95</v>
      </c>
      <c r="H79" s="140">
        <f>-ROUND(SUM([5]Mizan!E1533:E1544),0)</f>
        <v>1464607</v>
      </c>
      <c r="I79" s="140">
        <v>671642</v>
      </c>
      <c r="J79" s="117"/>
      <c r="L79" s="2"/>
    </row>
    <row r="80" spans="2:12">
      <c r="B80" s="118"/>
      <c r="C80" s="130" t="s">
        <v>167</v>
      </c>
      <c r="D80" s="119" t="s">
        <v>168</v>
      </c>
      <c r="E80" s="119"/>
      <c r="F80" s="119"/>
      <c r="G80" s="142" t="s">
        <v>95</v>
      </c>
      <c r="H80" s="140">
        <f>-ROUND(SUM([5]Mizan!E1546:E1577),0)</f>
        <v>745800</v>
      </c>
      <c r="I80" s="140">
        <v>1059150</v>
      </c>
      <c r="J80" s="117"/>
    </row>
    <row r="81" spans="2:12">
      <c r="B81" s="118"/>
      <c r="C81" s="130" t="s">
        <v>169</v>
      </c>
      <c r="D81" s="138" t="s">
        <v>170</v>
      </c>
      <c r="E81" s="119"/>
      <c r="F81" s="119"/>
      <c r="G81" s="142" t="s">
        <v>98</v>
      </c>
      <c r="H81" s="140">
        <f>-ROUND(SUM([5]Mizan!E1636:E1802),0)-1-ROUND(SUM([5]Mizan!E1283:E1310),0)</f>
        <v>5219099</v>
      </c>
      <c r="I81" s="140">
        <v>6350034</v>
      </c>
      <c r="J81" s="117"/>
    </row>
    <row r="82" spans="2:12">
      <c r="B82" s="118"/>
      <c r="C82" s="133"/>
      <c r="D82" s="119"/>
      <c r="E82" s="119"/>
      <c r="F82" s="119"/>
      <c r="G82" s="143"/>
      <c r="H82" s="144"/>
      <c r="I82" s="148"/>
      <c r="J82" s="117"/>
    </row>
    <row r="83" spans="2:12" ht="16.5" thickBot="1">
      <c r="B83" s="118" t="s">
        <v>171</v>
      </c>
      <c r="C83" s="149" t="s">
        <v>172</v>
      </c>
      <c r="D83" s="119"/>
      <c r="E83" s="119"/>
      <c r="F83" s="119"/>
      <c r="G83" s="150"/>
      <c r="H83" s="151">
        <f>H55-H66</f>
        <v>-5678808</v>
      </c>
      <c r="I83" s="151">
        <f>I55-I66</f>
        <v>-4916828</v>
      </c>
      <c r="J83" s="117"/>
    </row>
    <row r="84" spans="2:12" ht="16.5" thickTop="1">
      <c r="B84" s="118"/>
      <c r="C84" s="133"/>
      <c r="D84" s="119"/>
      <c r="E84" s="119"/>
      <c r="F84" s="119"/>
      <c r="G84" s="143"/>
      <c r="H84" s="144"/>
      <c r="I84" s="144"/>
      <c r="J84" s="117"/>
    </row>
    <row r="85" spans="2:12" ht="16.5" thickBot="1">
      <c r="B85" s="118" t="s">
        <v>173</v>
      </c>
      <c r="C85" s="146" t="s">
        <v>174</v>
      </c>
      <c r="D85" s="119"/>
      <c r="E85" s="119"/>
      <c r="F85" s="119"/>
      <c r="G85" s="150"/>
      <c r="H85" s="153">
        <f>H53+H83</f>
        <v>11273458</v>
      </c>
      <c r="I85" s="153">
        <f>I53+I83</f>
        <v>6035498</v>
      </c>
      <c r="J85" s="117"/>
    </row>
    <row r="86" spans="2:12" ht="16.5" thickTop="1">
      <c r="B86" s="118"/>
      <c r="C86" s="133"/>
      <c r="D86" s="119"/>
      <c r="E86" s="119"/>
      <c r="F86" s="119"/>
      <c r="G86" s="143"/>
      <c r="H86" s="144"/>
      <c r="I86" s="144"/>
      <c r="J86" s="117"/>
      <c r="L86" s="2"/>
    </row>
    <row r="87" spans="2:12" ht="16.5" thickBot="1">
      <c r="B87" s="118" t="s">
        <v>53</v>
      </c>
      <c r="C87" s="149" t="s">
        <v>175</v>
      </c>
      <c r="D87" s="119"/>
      <c r="E87" s="119"/>
      <c r="F87" s="119"/>
      <c r="G87" s="147"/>
      <c r="H87" s="154">
        <f>ROUND(SUM([5]Mizan!E1545),0)</f>
        <v>2088227</v>
      </c>
      <c r="I87" s="154">
        <v>1032852</v>
      </c>
      <c r="J87" s="117"/>
    </row>
    <row r="88" spans="2:12">
      <c r="B88" s="118"/>
      <c r="C88" s="133"/>
      <c r="D88" s="119"/>
      <c r="E88" s="119"/>
      <c r="F88" s="119"/>
      <c r="G88" s="155"/>
      <c r="H88" s="156"/>
      <c r="I88" s="156"/>
      <c r="J88" s="117"/>
    </row>
    <row r="89" spans="2:12" ht="16.5" thickBot="1">
      <c r="B89" s="118" t="s">
        <v>55</v>
      </c>
      <c r="C89" s="146" t="s">
        <v>176</v>
      </c>
      <c r="D89" s="119"/>
      <c r="E89" s="119"/>
      <c r="F89" s="119"/>
      <c r="G89" s="150"/>
      <c r="H89" s="151">
        <f>H85-H87</f>
        <v>9185231</v>
      </c>
      <c r="I89" s="151">
        <f>I85-I87</f>
        <v>5002646</v>
      </c>
      <c r="J89" s="157"/>
    </row>
    <row r="90" spans="2:12" ht="17.25" thickTop="1" thickBot="1">
      <c r="B90" s="118"/>
      <c r="C90" s="119"/>
      <c r="D90" s="125"/>
      <c r="E90" s="119"/>
      <c r="F90" s="119"/>
      <c r="G90" s="122"/>
      <c r="H90" s="158"/>
      <c r="I90" s="158"/>
      <c r="J90" s="124"/>
    </row>
    <row r="91" spans="2:12" ht="17.25" thickTop="1" thickBot="1">
      <c r="B91" s="159"/>
      <c r="C91" s="160"/>
      <c r="D91" s="161"/>
      <c r="E91" s="161"/>
      <c r="F91" s="161"/>
      <c r="G91" s="162"/>
      <c r="H91" s="163"/>
      <c r="I91" s="163"/>
      <c r="J91" s="164"/>
    </row>
    <row r="92" spans="2:12" ht="16.5" thickTop="1">
      <c r="C92" s="165"/>
      <c r="J92" s="166"/>
    </row>
  </sheetData>
  <sheetProtection password="CC26" sheet="1"/>
  <mergeCells count="3">
    <mergeCell ref="D4:F4"/>
    <mergeCell ref="D5:F5"/>
    <mergeCell ref="D6:F6"/>
  </mergeCells>
  <printOptions verticalCentered="1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Aktif</vt:lpstr>
      <vt:lpstr>Pasif</vt:lpstr>
      <vt:lpstr>Kar Zarar</vt:lpstr>
      <vt:lpstr>Aktif!Yazdırma_Alanı</vt:lpstr>
      <vt:lpstr>'Kar Zarar'!Yazdırma_Alanı</vt:lpstr>
      <vt:lpstr>Pasif!Yazdırma_Alanı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2015-04-29T14:02:20Z</dcterms:created>
  <dcterms:modified xsi:type="dcterms:W3CDTF">2015-05-05T06:16:15Z</dcterms:modified>
</cp:coreProperties>
</file>