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5" yWindow="0" windowWidth="8610" windowHeight="9105" tabRatio="964" firstSheet="1" activeTab="3"/>
  </bookViews>
  <sheets>
    <sheet name="A.3 Yevmiye" sheetId="66" state="hidden" r:id="rId1"/>
    <sheet name="Aktifler" sheetId="4" r:id="rId2"/>
    <sheet name="Pasifler" sheetId="2" r:id="rId3"/>
    <sheet name="Kar Zarar" sheetId="3" r:id="rId4"/>
    <sheet name="13" sheetId="56" state="hidden" r:id="rId5"/>
    <sheet name="ARALIK 2015 MİZAN" sheetId="42" state="hidden" r:id="rId6"/>
    <sheet name="KAR-ZARAR EKİ" sheetId="39" state="hidden" r:id="rId7"/>
    <sheet name="BİLANÇO ÇALIŞMA" sheetId="46" state="hidden" r:id="rId8"/>
    <sheet name="SERMAYE-OK" sheetId="52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5" hidden="1">'ARALIK 2015 MİZAN'!$A$1:$L$2524</definedName>
    <definedName name="AS2DocOpenMode" hidden="1">"AS2DocumentEdit"</definedName>
    <definedName name="AS2HasNoAutoHeaderFooter">"OFF"</definedName>
    <definedName name="e" localSheetId="4">'[1]veri tabanı'!$X$91</definedName>
    <definedName name="e">'[2]veri tabanı'!$X$91</definedName>
    <definedName name="es" localSheetId="4">#REF!</definedName>
    <definedName name="es" localSheetId="0">#REF!</definedName>
    <definedName name="es">#REF!</definedName>
    <definedName name="PPPPP">#REF!</definedName>
    <definedName name="Print_Area_MI" localSheetId="0">[3]FR100!$B$15:$B$53</definedName>
    <definedName name="Print_Area_MI">[4]FR100!$B$15:$B$53</definedName>
    <definedName name="VERGİMATRAHI2013">#REF!</definedName>
    <definedName name="_xlnm.Print_Area" localSheetId="4">'13'!$A$1:$L$66</definedName>
    <definedName name="_xlnm.Print_Area" localSheetId="0">'A.3 Yevmiye'!$A$1:$I$51</definedName>
    <definedName name="_xlnm.Print_Area" localSheetId="1">Aktifler!$A$1:$N$69</definedName>
    <definedName name="_xlnm.Print_Area" localSheetId="5">'ARALIK 2015 MİZAN'!$A$1196:$J$1264</definedName>
    <definedName name="_xlnm.Print_Area" localSheetId="7">'BİLANÇO ÇALIŞMA'!$B$3:$L$88</definedName>
    <definedName name="_xlnm.Print_Area" localSheetId="3">'Kar Zarar'!$A$1:$J$93</definedName>
    <definedName name="_xlnm.Print_Area" localSheetId="6">'KAR-ZARAR EKİ'!$A$1:$J$531</definedName>
    <definedName name="_xlnm.Print_Area" localSheetId="2">Pasifler!$A$1:$N$76</definedName>
  </definedNames>
  <calcPr calcId="145621"/>
  <customWorkbookViews>
    <customWorkbookView name="sedef.kaptan - Kişisel Görünüm" guid="{D00846E4-D63A-4FB0-8FCE-C7A9C858EE72}" mergeInterval="0" personalView="1" maximized="1" windowWidth="1020" windowHeight="580" activeSheetId="3" showComments="commIndAndComment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pelin.yaylali - Kişisel Görünüm" guid="{F3E08BE8-0FD1-493B-9D8C-45BFA56AB748}" mergeInterval="0" personalView="1" maximized="1" windowWidth="1020" windowHeight="606" activeSheetId="3"/>
    <customWorkbookView name="ece.kiryagdi - Kişisel Görünüm" guid="{B88733EF-1B50-4B48-B75A-D1B636553102}" mergeInterval="0" personalView="1" maximized="1" windowWidth="1020" windowHeight="606" activeSheetId="3"/>
  </customWorkbookViews>
</workbook>
</file>

<file path=xl/calcChain.xml><?xml version="1.0" encoding="utf-8"?>
<calcChain xmlns="http://schemas.openxmlformats.org/spreadsheetml/2006/main">
  <c r="D32" i="66" l="1"/>
  <c r="D33" i="66" s="1"/>
  <c r="E29" i="66" s="1"/>
  <c r="F30" i="66" s="1"/>
  <c r="E36" i="52" l="1"/>
  <c r="E42" i="52" s="1"/>
  <c r="F45" i="66" l="1"/>
  <c r="G14" i="66" l="1"/>
  <c r="F44" i="66"/>
  <c r="G29" i="66"/>
  <c r="F46" i="66" s="1"/>
  <c r="G13" i="66" l="1"/>
  <c r="G49" i="66" s="1"/>
  <c r="E23" i="66"/>
  <c r="F47" i="66"/>
  <c r="F48" i="66" s="1"/>
  <c r="F23" i="66"/>
  <c r="H487" i="39" l="1"/>
  <c r="H498" i="39" l="1"/>
  <c r="H488" i="39" s="1"/>
  <c r="H393" i="39"/>
  <c r="H486" i="39"/>
  <c r="H497" i="39" s="1"/>
  <c r="K2005" i="42" l="1"/>
  <c r="K1989" i="42"/>
  <c r="D69" i="46" l="1"/>
  <c r="H136" i="39" l="1"/>
  <c r="H135" i="39" s="1"/>
  <c r="H127" i="39" l="1"/>
  <c r="H441" i="39"/>
  <c r="H495" i="39"/>
  <c r="H401" i="39"/>
  <c r="H367" i="39"/>
  <c r="H504" i="39"/>
  <c r="H419" i="39"/>
  <c r="H478" i="39"/>
  <c r="H477" i="39"/>
  <c r="H475" i="39"/>
  <c r="H508" i="39"/>
  <c r="K541" i="39"/>
  <c r="K544" i="39" s="1"/>
  <c r="H297" i="39"/>
  <c r="H212" i="39"/>
  <c r="K144" i="42" l="1"/>
  <c r="K161" i="42" l="1"/>
  <c r="K1085" i="42" l="1"/>
  <c r="L21" i="46" l="1"/>
  <c r="D23" i="46"/>
  <c r="D24" i="46"/>
  <c r="K2" i="42"/>
  <c r="I1753" i="42"/>
  <c r="J1554" i="42"/>
  <c r="J1475" i="42"/>
  <c r="J1472" i="42"/>
  <c r="J1473" i="42" s="1"/>
  <c r="J1468" i="42"/>
  <c r="J1467" i="42" s="1"/>
  <c r="J1463" i="42"/>
  <c r="J1375" i="42"/>
  <c r="J1361" i="42"/>
  <c r="K1375" i="42" l="1"/>
  <c r="K1577" i="42" l="1"/>
  <c r="K1571" i="42"/>
  <c r="J80" i="46" l="1"/>
  <c r="A2442" i="42" l="1"/>
  <c r="A2441" i="42"/>
  <c r="A2440" i="42"/>
  <c r="A2439" i="42"/>
  <c r="A2438" i="42"/>
  <c r="A2437" i="42"/>
  <c r="A2436" i="42"/>
  <c r="A2435" i="42"/>
  <c r="A2434" i="42"/>
  <c r="A2433" i="42"/>
  <c r="A2432" i="42"/>
  <c r="A2431" i="42"/>
  <c r="A2430" i="42"/>
  <c r="A2429" i="42"/>
  <c r="A2428" i="42"/>
  <c r="A2427" i="42"/>
  <c r="A2426" i="42"/>
  <c r="A2425" i="42"/>
  <c r="A2424" i="42"/>
  <c r="A2423" i="42"/>
  <c r="A2422" i="42"/>
  <c r="A2421" i="42"/>
  <c r="A2420" i="42"/>
  <c r="A2419" i="42"/>
  <c r="A2418" i="42"/>
  <c r="A2417" i="42"/>
  <c r="A2416" i="42"/>
  <c r="A2415" i="42"/>
  <c r="A2414" i="42"/>
  <c r="A2413" i="42"/>
  <c r="A2412" i="42"/>
  <c r="A2411" i="42"/>
  <c r="A2410" i="42"/>
  <c r="A2409" i="42"/>
  <c r="A2408" i="42"/>
  <c r="A2407" i="42"/>
  <c r="A2406" i="42"/>
  <c r="A2405" i="42"/>
  <c r="A2404" i="42"/>
  <c r="A2403" i="42"/>
  <c r="A2402" i="42"/>
  <c r="A2401" i="42"/>
  <c r="A2400" i="42"/>
  <c r="A2399" i="42"/>
  <c r="A2398" i="42"/>
  <c r="A2397" i="42"/>
  <c r="A2396" i="42"/>
  <c r="A2395" i="42"/>
  <c r="A2394" i="42"/>
  <c r="A2393" i="42"/>
  <c r="A2392" i="42"/>
  <c r="A2391" i="42"/>
  <c r="A2390" i="42"/>
  <c r="A2389" i="42"/>
  <c r="A2388" i="42"/>
  <c r="A2387" i="42"/>
  <c r="A2386" i="42"/>
  <c r="A2385" i="42"/>
  <c r="A2384" i="42"/>
  <c r="A2383" i="42"/>
  <c r="A2382" i="42"/>
  <c r="A2381" i="42"/>
  <c r="A2380" i="42"/>
  <c r="A2379" i="42"/>
  <c r="A2378" i="42"/>
  <c r="A2377" i="42"/>
  <c r="A2376" i="42"/>
  <c r="A2375" i="42"/>
  <c r="A2374" i="42"/>
  <c r="A2373" i="42"/>
  <c r="A2372" i="42"/>
  <c r="A2371" i="42"/>
  <c r="A2370" i="42"/>
  <c r="A2369" i="42"/>
  <c r="A2368" i="42"/>
  <c r="A2367" i="42"/>
  <c r="A2366" i="42"/>
  <c r="A2365" i="42"/>
  <c r="A2364" i="42"/>
  <c r="A2363" i="42"/>
  <c r="A2362" i="42"/>
  <c r="A2361" i="42"/>
  <c r="A2360" i="42"/>
  <c r="A2359" i="42"/>
  <c r="A2358" i="42"/>
  <c r="A2357" i="42"/>
  <c r="A2356" i="42"/>
  <c r="A2355" i="42"/>
  <c r="A2354" i="42"/>
  <c r="A2353" i="42"/>
  <c r="A2352" i="42"/>
  <c r="A2351" i="42"/>
  <c r="A2350" i="42"/>
  <c r="A2349" i="42"/>
  <c r="A2348" i="42"/>
  <c r="A2347" i="42"/>
  <c r="A2346" i="42"/>
  <c r="A2345" i="42"/>
  <c r="A2344" i="42"/>
  <c r="A2343" i="42"/>
  <c r="A2342" i="42"/>
  <c r="A2341" i="42"/>
  <c r="A2340" i="42"/>
  <c r="A2339" i="42"/>
  <c r="A2338" i="42"/>
  <c r="A2337" i="42"/>
  <c r="A2336" i="42"/>
  <c r="A2335" i="42"/>
  <c r="A2334" i="42"/>
  <c r="A2333" i="42"/>
  <c r="A2332" i="42"/>
  <c r="A2331" i="42"/>
  <c r="A2330" i="42"/>
  <c r="A2329" i="42"/>
  <c r="A2328" i="42"/>
  <c r="A2327" i="42"/>
  <c r="A2326" i="42"/>
  <c r="A2325" i="42"/>
  <c r="A2324" i="42"/>
  <c r="A2323" i="42"/>
  <c r="A2322" i="42"/>
  <c r="A2321" i="42"/>
  <c r="A2320" i="42"/>
  <c r="A2319" i="42"/>
  <c r="A2318" i="42"/>
  <c r="A2317" i="42"/>
  <c r="A2316" i="42"/>
  <c r="A2315" i="42"/>
  <c r="A2314" i="42"/>
  <c r="A2313" i="42"/>
  <c r="A2312" i="42"/>
  <c r="A2311" i="42"/>
  <c r="A2310" i="42"/>
  <c r="A2309" i="42"/>
  <c r="A2308" i="42"/>
  <c r="A2307" i="42"/>
  <c r="A2306" i="42"/>
  <c r="A2305" i="42"/>
  <c r="A2304" i="42"/>
  <c r="A2303" i="42"/>
  <c r="A2302" i="42"/>
  <c r="A2301" i="42"/>
  <c r="A2300" i="42"/>
  <c r="A2299" i="42"/>
  <c r="A2298" i="42"/>
  <c r="A2297" i="42"/>
  <c r="A2296" i="42"/>
  <c r="A2295" i="42"/>
  <c r="A2294" i="42"/>
  <c r="A2293" i="42"/>
  <c r="A2292" i="42"/>
  <c r="A2291" i="42"/>
  <c r="A2290" i="42"/>
  <c r="A2289" i="42"/>
  <c r="A2288" i="42"/>
  <c r="A2287" i="42"/>
  <c r="A2286" i="42"/>
  <c r="A2285" i="42"/>
  <c r="A2284" i="42"/>
  <c r="A2283" i="42"/>
  <c r="A2282" i="42"/>
  <c r="A2281" i="42"/>
  <c r="A2280" i="42"/>
  <c r="A2279" i="42"/>
  <c r="A2278" i="42"/>
  <c r="A2277" i="42"/>
  <c r="A2276" i="42"/>
  <c r="A2275" i="42"/>
  <c r="A2274" i="42"/>
  <c r="A2273" i="42"/>
  <c r="A2272" i="42"/>
  <c r="A2271" i="42"/>
  <c r="A2270" i="42"/>
  <c r="A2269" i="42"/>
  <c r="A2268" i="42"/>
  <c r="A2267" i="42"/>
  <c r="A2266" i="42"/>
  <c r="A2265" i="42"/>
  <c r="A2264" i="42"/>
  <c r="A2263" i="42"/>
  <c r="A2262" i="42"/>
  <c r="A2261" i="42"/>
  <c r="A2260" i="42"/>
  <c r="A2259" i="42"/>
  <c r="A2258" i="42"/>
  <c r="A2257" i="42"/>
  <c r="A2256" i="42"/>
  <c r="A2255" i="42"/>
  <c r="A2254" i="42"/>
  <c r="A2253" i="42"/>
  <c r="A2252" i="42"/>
  <c r="A2251" i="42"/>
  <c r="A2250" i="42"/>
  <c r="A2249" i="42"/>
  <c r="A2248" i="42"/>
  <c r="A2247" i="42"/>
  <c r="A2246" i="42"/>
  <c r="A2245" i="42"/>
  <c r="A2244" i="42"/>
  <c r="A2243" i="42"/>
  <c r="A2242" i="42"/>
  <c r="A2241" i="42"/>
  <c r="A2240" i="42"/>
  <c r="A2239" i="42"/>
  <c r="A2238" i="42"/>
  <c r="A2237" i="42"/>
  <c r="A2236" i="42"/>
  <c r="A2235" i="42"/>
  <c r="A2234" i="42"/>
  <c r="A2233" i="42"/>
  <c r="A2232" i="42"/>
  <c r="A2231" i="42"/>
  <c r="A2230" i="42"/>
  <c r="A2229" i="42"/>
  <c r="A2228" i="42"/>
  <c r="A2227" i="42"/>
  <c r="A2226" i="42"/>
  <c r="A2225" i="42"/>
  <c r="A2224" i="42"/>
  <c r="A2223" i="42"/>
  <c r="A2222" i="42"/>
  <c r="A2221" i="42"/>
  <c r="A2220" i="42"/>
  <c r="A2219" i="42"/>
  <c r="A2218" i="42"/>
  <c r="A2217" i="42"/>
  <c r="A2216" i="42"/>
  <c r="A2215" i="42"/>
  <c r="A2214" i="42"/>
  <c r="A2213" i="42"/>
  <c r="A2212" i="42"/>
  <c r="A2211" i="42"/>
  <c r="A2210" i="42"/>
  <c r="A2209" i="42"/>
  <c r="A2208" i="42"/>
  <c r="A2207" i="42"/>
  <c r="A2206" i="42"/>
  <c r="A2205" i="42"/>
  <c r="A2204" i="42"/>
  <c r="A2203" i="42"/>
  <c r="A2202" i="42"/>
  <c r="A2201" i="42"/>
  <c r="A2200" i="42"/>
  <c r="A2199" i="42"/>
  <c r="A2198" i="42"/>
  <c r="A2197" i="42"/>
  <c r="A2196" i="42"/>
  <c r="A2195" i="42"/>
  <c r="A2194" i="42"/>
  <c r="A2193" i="42"/>
  <c r="A2192" i="42"/>
  <c r="A2191" i="42"/>
  <c r="A2190" i="42"/>
  <c r="A2189" i="42"/>
  <c r="A2188" i="42"/>
  <c r="A2187" i="42"/>
  <c r="A2186" i="42"/>
  <c r="A2185" i="42"/>
  <c r="A2184" i="42"/>
  <c r="A2183" i="42"/>
  <c r="A2182" i="42"/>
  <c r="A2181" i="42"/>
  <c r="A2180" i="42"/>
  <c r="A2179" i="42"/>
  <c r="A2178" i="42"/>
  <c r="A2177" i="42"/>
  <c r="A2176" i="42"/>
  <c r="A2175" i="42"/>
  <c r="A2174" i="42"/>
  <c r="A2173" i="42"/>
  <c r="A2172" i="42"/>
  <c r="A2171" i="42"/>
  <c r="A2170" i="42"/>
  <c r="A2169" i="42"/>
  <c r="A2168" i="42"/>
  <c r="A2167" i="42"/>
  <c r="A2166" i="42"/>
  <c r="A2165" i="42"/>
  <c r="A2164" i="42"/>
  <c r="A2163" i="42"/>
  <c r="A2162" i="42"/>
  <c r="A2161" i="42"/>
  <c r="A2160" i="42"/>
  <c r="A2159" i="42"/>
  <c r="A2158" i="42"/>
  <c r="A2157" i="42"/>
  <c r="A2156" i="42"/>
  <c r="A2155" i="42"/>
  <c r="A2154" i="42"/>
  <c r="A2153" i="42"/>
  <c r="A2152" i="42"/>
  <c r="A2151" i="42"/>
  <c r="A2150" i="42"/>
  <c r="A2149" i="42"/>
  <c r="A2148" i="42"/>
  <c r="A2147" i="42"/>
  <c r="A2146" i="42"/>
  <c r="A2145" i="42"/>
  <c r="A2144" i="42"/>
  <c r="A2143" i="42"/>
  <c r="A2142" i="42"/>
  <c r="A2141" i="42"/>
  <c r="A2140" i="42"/>
  <c r="A2139" i="42"/>
  <c r="A2138" i="42"/>
  <c r="A2137" i="42"/>
  <c r="A2136" i="42"/>
  <c r="A2135" i="42"/>
  <c r="A2134" i="42"/>
  <c r="A2133" i="42"/>
  <c r="A2132" i="42"/>
  <c r="A2131" i="42"/>
  <c r="A2130" i="42"/>
  <c r="A2129" i="42"/>
  <c r="A2128" i="42"/>
  <c r="A2127" i="42"/>
  <c r="A2126" i="42"/>
  <c r="A2125" i="42"/>
  <c r="A2124" i="42"/>
  <c r="A2123" i="42"/>
  <c r="A2122" i="42"/>
  <c r="A2121" i="42"/>
  <c r="A2120" i="42"/>
  <c r="A2119" i="42"/>
  <c r="A2118" i="42"/>
  <c r="A2117" i="42"/>
  <c r="A2116" i="42"/>
  <c r="A2115" i="42"/>
  <c r="A2114" i="42"/>
  <c r="A2113" i="42"/>
  <c r="A2112" i="42"/>
  <c r="A2111" i="42"/>
  <c r="A2110" i="42"/>
  <c r="A2109" i="42"/>
  <c r="A2108" i="42"/>
  <c r="A2107" i="42"/>
  <c r="A2106" i="42"/>
  <c r="A2105" i="42"/>
  <c r="A2104" i="42"/>
  <c r="A2103" i="42"/>
  <c r="A2102" i="42"/>
  <c r="A2101" i="42"/>
  <c r="A2100" i="42"/>
  <c r="A2099" i="42"/>
  <c r="A2098" i="42"/>
  <c r="A2097" i="42"/>
  <c r="A2096" i="42"/>
  <c r="A2095" i="42"/>
  <c r="A2094" i="42"/>
  <c r="A2093" i="42"/>
  <c r="A2092" i="42"/>
  <c r="A2091" i="42"/>
  <c r="A2090" i="42"/>
  <c r="A2089" i="42"/>
  <c r="A2088" i="42"/>
  <c r="A2087" i="42"/>
  <c r="A2086" i="42"/>
  <c r="A2085" i="42"/>
  <c r="A2084" i="42"/>
  <c r="A2083" i="42"/>
  <c r="A2082" i="42"/>
  <c r="A2081" i="42"/>
  <c r="A2080" i="42"/>
  <c r="A2079" i="42"/>
  <c r="A2078" i="42"/>
  <c r="A2077" i="42"/>
  <c r="A2076" i="42"/>
  <c r="A2075" i="42"/>
  <c r="A2074" i="42"/>
  <c r="A2073" i="42"/>
  <c r="A2072" i="42"/>
  <c r="A2071" i="42"/>
  <c r="A2070" i="42"/>
  <c r="A2069" i="42"/>
  <c r="A2068" i="42"/>
  <c r="A2067" i="42"/>
  <c r="A2066" i="42"/>
  <c r="A2065" i="42"/>
  <c r="A2064" i="42"/>
  <c r="A2063" i="42"/>
  <c r="A2062" i="42"/>
  <c r="A2061" i="42"/>
  <c r="A2060" i="42"/>
  <c r="A2059" i="42"/>
  <c r="A2058" i="42"/>
  <c r="A2057" i="42"/>
  <c r="A2056" i="42"/>
  <c r="A2055" i="42"/>
  <c r="A2054" i="42"/>
  <c r="A2053" i="42"/>
  <c r="A2052" i="42"/>
  <c r="A2051" i="42"/>
  <c r="A2050" i="42"/>
  <c r="A2049" i="42"/>
  <c r="A2048" i="42"/>
  <c r="A2047" i="42"/>
  <c r="A2046" i="42"/>
  <c r="A2045" i="42"/>
  <c r="A2044" i="42"/>
  <c r="A2043" i="42"/>
  <c r="A2042" i="42"/>
  <c r="A2041" i="42"/>
  <c r="A2040" i="42"/>
  <c r="A2039" i="42"/>
  <c r="A2038" i="42"/>
  <c r="A2037" i="42"/>
  <c r="A2036" i="42"/>
  <c r="A2035" i="42"/>
  <c r="A2034" i="42"/>
  <c r="A2033" i="42"/>
  <c r="A2032" i="42"/>
  <c r="A2031" i="42"/>
  <c r="A2030" i="42"/>
  <c r="A2029" i="42"/>
  <c r="A2028" i="42"/>
  <c r="A2027" i="42"/>
  <c r="A2026" i="42"/>
  <c r="A2025" i="42"/>
  <c r="A2024" i="42"/>
  <c r="A2023" i="42"/>
  <c r="A2022" i="42"/>
  <c r="A2021" i="42"/>
  <c r="A2020" i="42"/>
  <c r="A2019" i="42"/>
  <c r="A2018" i="42"/>
  <c r="A2017" i="42"/>
  <c r="A2016" i="42"/>
  <c r="A2015" i="42"/>
  <c r="A2014" i="42"/>
  <c r="A2013" i="42"/>
  <c r="A2012" i="42"/>
  <c r="A2011" i="42"/>
  <c r="A2010" i="42"/>
  <c r="A2009" i="42"/>
  <c r="A2008" i="42"/>
  <c r="A2007" i="42"/>
  <c r="A2006" i="42"/>
  <c r="A2005" i="42"/>
  <c r="A2004" i="42"/>
  <c r="A2003" i="42"/>
  <c r="A2002" i="42"/>
  <c r="A2001" i="42"/>
  <c r="A2000" i="42"/>
  <c r="A1999" i="42"/>
  <c r="A1998" i="42"/>
  <c r="A1997" i="42"/>
  <c r="A1996" i="42"/>
  <c r="A1995" i="42"/>
  <c r="A1994" i="42"/>
  <c r="A1993" i="42"/>
  <c r="A1992" i="42"/>
  <c r="A1991" i="42"/>
  <c r="A1990" i="42"/>
  <c r="A1989" i="42"/>
  <c r="A1988" i="42"/>
  <c r="A1987" i="42"/>
  <c r="A1986" i="42"/>
  <c r="A1985" i="42"/>
  <c r="A1984" i="42"/>
  <c r="A1983" i="42"/>
  <c r="A1982" i="42"/>
  <c r="A1981" i="42"/>
  <c r="A1980" i="42"/>
  <c r="A1979" i="42"/>
  <c r="A1978" i="42"/>
  <c r="A1977" i="42"/>
  <c r="A1976" i="42"/>
  <c r="A1975" i="42"/>
  <c r="A1974" i="42"/>
  <c r="A1973" i="42"/>
  <c r="A1972" i="42"/>
  <c r="A1971" i="42"/>
  <c r="A1970" i="42"/>
  <c r="A1969" i="42"/>
  <c r="A1968" i="42"/>
  <c r="A1967" i="42"/>
  <c r="A1966" i="42"/>
  <c r="A1965" i="42"/>
  <c r="A1964" i="42"/>
  <c r="A1963" i="42"/>
  <c r="A1962" i="42"/>
  <c r="A1961" i="42"/>
  <c r="A1960" i="42"/>
  <c r="A1959" i="42"/>
  <c r="A1958" i="42"/>
  <c r="A1957" i="42"/>
  <c r="A1956" i="42"/>
  <c r="A1955" i="42"/>
  <c r="A1954" i="42"/>
  <c r="A1953" i="42"/>
  <c r="A1952" i="42"/>
  <c r="A1951" i="42"/>
  <c r="A1950" i="42"/>
  <c r="A1949" i="42"/>
  <c r="A1948" i="42"/>
  <c r="A1947" i="42"/>
  <c r="A1946" i="42"/>
  <c r="A1945" i="42"/>
  <c r="A1944" i="42"/>
  <c r="A1943" i="42"/>
  <c r="A1942" i="42"/>
  <c r="A1941" i="42"/>
  <c r="A1940" i="42"/>
  <c r="A1939" i="42"/>
  <c r="A1938" i="42"/>
  <c r="A1937" i="42"/>
  <c r="A1936" i="42"/>
  <c r="A1935" i="42"/>
  <c r="A1934" i="42"/>
  <c r="A1933" i="42"/>
  <c r="A1932" i="42"/>
  <c r="A1931" i="42"/>
  <c r="A1930" i="42"/>
  <c r="A1929" i="42"/>
  <c r="A1928" i="42"/>
  <c r="A1927" i="42"/>
  <c r="A1926" i="42"/>
  <c r="A1925" i="42"/>
  <c r="A1924" i="42"/>
  <c r="A1923" i="42"/>
  <c r="A1922" i="42"/>
  <c r="A1921" i="42"/>
  <c r="A1920" i="42"/>
  <c r="A1919" i="42"/>
  <c r="A1918" i="42"/>
  <c r="A1917" i="42"/>
  <c r="A1916" i="42"/>
  <c r="A1915" i="42"/>
  <c r="A1914" i="42"/>
  <c r="A1913" i="42"/>
  <c r="A1912" i="42"/>
  <c r="A1911" i="42"/>
  <c r="A1910" i="42"/>
  <c r="A1909" i="42"/>
  <c r="A1908" i="42"/>
  <c r="A1907" i="42"/>
  <c r="A1906" i="42"/>
  <c r="A1905" i="42"/>
  <c r="A1904" i="42"/>
  <c r="A1903" i="42"/>
  <c r="A1902" i="42"/>
  <c r="A1901" i="42"/>
  <c r="A1900" i="42"/>
  <c r="A1899" i="42"/>
  <c r="A1898" i="42"/>
  <c r="A1897" i="42"/>
  <c r="A1896" i="42"/>
  <c r="A1895" i="42"/>
  <c r="A1894" i="42"/>
  <c r="A1893" i="42"/>
  <c r="A1892" i="42"/>
  <c r="A1891" i="42"/>
  <c r="A1890" i="42"/>
  <c r="A1889" i="42"/>
  <c r="A1888" i="42"/>
  <c r="A1887" i="42"/>
  <c r="A1886" i="42"/>
  <c r="A1885" i="42"/>
  <c r="A1884" i="42"/>
  <c r="A1883" i="42"/>
  <c r="A1882" i="42"/>
  <c r="A1881" i="42"/>
  <c r="A1880" i="42"/>
  <c r="A1879" i="42"/>
  <c r="A1878" i="42"/>
  <c r="A1877" i="42"/>
  <c r="A1876" i="42"/>
  <c r="A1875" i="42"/>
  <c r="A1874" i="42"/>
  <c r="A1873" i="42"/>
  <c r="A1872" i="42"/>
  <c r="A1871" i="42"/>
  <c r="A1870" i="42"/>
  <c r="A1869" i="42"/>
  <c r="A1868" i="42"/>
  <c r="A1867" i="42"/>
  <c r="A1866" i="42"/>
  <c r="A1865" i="42"/>
  <c r="A1864" i="42"/>
  <c r="A1863" i="42"/>
  <c r="A1862" i="42"/>
  <c r="A1861" i="42"/>
  <c r="A1860" i="42"/>
  <c r="A1859" i="42"/>
  <c r="A1858" i="42"/>
  <c r="A1857" i="42"/>
  <c r="A1856" i="42"/>
  <c r="A1855" i="42"/>
  <c r="A1854" i="42"/>
  <c r="A1853" i="42"/>
  <c r="A1852" i="42"/>
  <c r="A1851" i="42"/>
  <c r="A1850" i="42"/>
  <c r="A1849" i="42"/>
  <c r="A1848" i="42"/>
  <c r="A1847" i="42"/>
  <c r="A1846" i="42"/>
  <c r="A1845" i="42"/>
  <c r="A1844" i="42"/>
  <c r="A1843" i="42"/>
  <c r="A1842" i="42"/>
  <c r="A1841" i="42"/>
  <c r="A1840" i="42"/>
  <c r="A1839" i="42"/>
  <c r="A1838" i="42"/>
  <c r="A1837" i="42"/>
  <c r="A1836" i="42"/>
  <c r="A1835" i="42"/>
  <c r="A1834" i="42"/>
  <c r="A1833" i="42"/>
  <c r="A1832" i="42"/>
  <c r="A1831" i="42"/>
  <c r="A1830" i="42"/>
  <c r="A1829" i="42"/>
  <c r="A1828" i="42"/>
  <c r="A1827" i="42"/>
  <c r="A1826" i="42"/>
  <c r="A1825" i="42"/>
  <c r="A1824" i="42"/>
  <c r="A1823" i="42"/>
  <c r="A1822" i="42"/>
  <c r="A1821" i="42"/>
  <c r="A1820" i="42"/>
  <c r="A1819" i="42"/>
  <c r="A1818" i="42"/>
  <c r="A1817" i="42"/>
  <c r="A1816" i="42"/>
  <c r="A1815" i="42"/>
  <c r="A1814" i="42"/>
  <c r="A1813" i="42"/>
  <c r="A1812" i="42"/>
  <c r="A1811" i="42"/>
  <c r="A1810" i="42"/>
  <c r="A1809" i="42"/>
  <c r="A1808" i="42"/>
  <c r="A1807" i="42"/>
  <c r="A1806" i="42"/>
  <c r="A1805" i="42"/>
  <c r="A1804" i="42"/>
  <c r="A1803" i="42"/>
  <c r="A1802" i="42"/>
  <c r="A1801" i="42"/>
  <c r="A1800" i="42"/>
  <c r="A1799" i="42"/>
  <c r="A1798" i="42"/>
  <c r="A1797" i="42"/>
  <c r="A1796" i="42"/>
  <c r="A1795" i="42"/>
  <c r="A1794" i="42"/>
  <c r="A1793" i="42"/>
  <c r="A1792" i="42"/>
  <c r="A1791" i="42"/>
  <c r="A1790" i="42"/>
  <c r="A1789" i="42"/>
  <c r="A1788" i="42"/>
  <c r="A1787" i="42"/>
  <c r="A1786" i="42"/>
  <c r="A1785" i="42"/>
  <c r="A1784" i="42"/>
  <c r="A1783" i="42"/>
  <c r="A1782" i="42"/>
  <c r="A1781" i="42"/>
  <c r="A1780" i="42"/>
  <c r="A1779" i="42"/>
  <c r="A1778" i="42"/>
  <c r="A1777" i="42"/>
  <c r="A1776" i="42"/>
  <c r="A1775" i="42"/>
  <c r="A1774" i="42"/>
  <c r="A1773" i="42"/>
  <c r="A1772" i="42"/>
  <c r="A1771" i="42"/>
  <c r="A1770" i="42"/>
  <c r="A1769" i="42"/>
  <c r="A1768" i="42"/>
  <c r="A1767" i="42"/>
  <c r="A1766" i="42"/>
  <c r="A1765" i="42"/>
  <c r="A1764" i="42"/>
  <c r="A1763" i="42"/>
  <c r="A1762" i="42"/>
  <c r="A1761" i="42"/>
  <c r="A1760" i="42"/>
  <c r="A1759" i="42"/>
  <c r="A1758" i="42"/>
  <c r="A1757" i="42"/>
  <c r="A1756" i="42"/>
  <c r="A1755" i="42"/>
  <c r="A1754" i="42"/>
  <c r="A1753" i="42"/>
  <c r="A1752" i="42"/>
  <c r="A1751" i="42"/>
  <c r="A1750" i="42"/>
  <c r="A1749" i="42"/>
  <c r="A1748" i="42"/>
  <c r="A1747" i="42"/>
  <c r="A1746" i="42"/>
  <c r="A1745" i="42"/>
  <c r="A1744" i="42"/>
  <c r="A1743" i="42"/>
  <c r="A1742" i="42"/>
  <c r="A1741" i="42"/>
  <c r="A1740" i="42"/>
  <c r="A1739" i="42"/>
  <c r="A1738" i="42"/>
  <c r="A1737" i="42"/>
  <c r="A1736" i="42"/>
  <c r="A1735" i="42"/>
  <c r="A1734" i="42"/>
  <c r="A1733" i="42"/>
  <c r="A1732" i="42"/>
  <c r="A1731" i="42"/>
  <c r="A1730" i="42"/>
  <c r="A1729" i="42"/>
  <c r="A1728" i="42"/>
  <c r="A1727" i="42"/>
  <c r="A1726" i="42"/>
  <c r="A1725" i="42"/>
  <c r="A1724" i="42"/>
  <c r="A1723" i="42"/>
  <c r="A1722" i="42"/>
  <c r="A1721" i="42"/>
  <c r="A1720" i="42"/>
  <c r="A1719" i="42"/>
  <c r="A1718" i="42"/>
  <c r="A1717" i="42"/>
  <c r="A1716" i="42"/>
  <c r="A1715" i="42"/>
  <c r="A1714" i="42"/>
  <c r="A1713" i="42"/>
  <c r="A1712" i="42"/>
  <c r="A1711" i="42"/>
  <c r="A1710" i="42"/>
  <c r="A1709" i="42"/>
  <c r="A1708" i="42"/>
  <c r="A1707" i="42"/>
  <c r="A1706" i="42"/>
  <c r="A1705" i="42"/>
  <c r="A1704" i="42"/>
  <c r="A1703" i="42"/>
  <c r="A1702" i="42"/>
  <c r="A1701" i="42"/>
  <c r="A1700" i="42"/>
  <c r="A1699" i="42"/>
  <c r="A1698" i="42"/>
  <c r="A1697" i="42"/>
  <c r="A1696" i="42"/>
  <c r="A1695" i="42"/>
  <c r="A1694" i="42"/>
  <c r="A1693" i="42"/>
  <c r="A1692" i="42"/>
  <c r="A1691" i="42"/>
  <c r="A1690" i="42"/>
  <c r="A1689" i="42"/>
  <c r="A1688" i="42"/>
  <c r="A1687" i="42"/>
  <c r="A1686" i="42"/>
  <c r="A1685" i="42"/>
  <c r="A1684" i="42"/>
  <c r="A1683" i="42"/>
  <c r="A1682" i="42"/>
  <c r="A1681" i="42"/>
  <c r="A1680" i="42"/>
  <c r="A1679" i="42"/>
  <c r="A1678" i="42"/>
  <c r="A1677" i="42"/>
  <c r="A1676" i="42"/>
  <c r="A1675" i="42"/>
  <c r="A1674" i="42"/>
  <c r="A1673" i="42"/>
  <c r="A1672" i="42"/>
  <c r="A1671" i="42"/>
  <c r="A1670" i="42"/>
  <c r="A1669" i="42"/>
  <c r="A1668" i="42"/>
  <c r="A1667" i="42"/>
  <c r="A1666" i="42"/>
  <c r="A1665" i="42"/>
  <c r="A1664" i="42"/>
  <c r="A1663" i="42"/>
  <c r="A1662" i="42"/>
  <c r="A1661" i="42"/>
  <c r="A1660" i="42"/>
  <c r="A1659" i="42"/>
  <c r="A1658" i="42"/>
  <c r="A1657" i="42"/>
  <c r="A1656" i="42"/>
  <c r="A1655" i="42"/>
  <c r="A1654" i="42"/>
  <c r="A1653" i="42"/>
  <c r="A1652" i="42"/>
  <c r="A1651" i="42"/>
  <c r="A1650" i="42"/>
  <c r="A1649" i="42"/>
  <c r="A1648" i="42"/>
  <c r="A1647" i="42"/>
  <c r="A1646" i="42"/>
  <c r="A1645" i="42"/>
  <c r="A1644" i="42"/>
  <c r="A1643" i="42"/>
  <c r="A1642" i="42"/>
  <c r="A1641" i="42"/>
  <c r="A1640" i="42"/>
  <c r="A1639" i="42"/>
  <c r="A1638" i="42"/>
  <c r="A1637" i="42"/>
  <c r="A1636" i="42"/>
  <c r="A1635" i="42"/>
  <c r="A1634" i="42"/>
  <c r="A1633" i="42"/>
  <c r="A1632" i="42"/>
  <c r="A1631" i="42"/>
  <c r="A1630" i="42"/>
  <c r="A1629" i="42"/>
  <c r="A1628" i="42"/>
  <c r="A1627" i="42"/>
  <c r="A1626" i="42"/>
  <c r="A1625" i="42"/>
  <c r="A1624" i="42"/>
  <c r="A1623" i="42"/>
  <c r="A1622" i="42"/>
  <c r="A1621" i="42"/>
  <c r="A1620" i="42"/>
  <c r="A1619" i="42"/>
  <c r="A1618" i="42"/>
  <c r="A1617" i="42"/>
  <c r="A1616" i="42"/>
  <c r="A1615" i="42"/>
  <c r="A1614" i="42"/>
  <c r="A1613" i="42"/>
  <c r="A1612" i="42"/>
  <c r="A1611" i="42"/>
  <c r="A1610" i="42"/>
  <c r="A1609" i="42"/>
  <c r="A1608" i="42"/>
  <c r="A1607" i="42"/>
  <c r="A1606" i="42"/>
  <c r="A1605" i="42"/>
  <c r="A1604" i="42"/>
  <c r="A1603" i="42"/>
  <c r="A1602" i="42"/>
  <c r="A1601" i="42"/>
  <c r="A1600" i="42"/>
  <c r="A1599" i="42"/>
  <c r="A1598" i="42"/>
  <c r="A1597" i="42"/>
  <c r="A1596" i="42"/>
  <c r="A1595" i="42"/>
  <c r="A1594" i="42"/>
  <c r="A1593" i="42"/>
  <c r="A1592" i="42"/>
  <c r="A1591" i="42"/>
  <c r="A1590" i="42"/>
  <c r="A1589" i="42"/>
  <c r="A1588" i="42"/>
  <c r="A1587" i="42"/>
  <c r="A1586" i="42"/>
  <c r="A1585" i="42"/>
  <c r="A1584" i="42"/>
  <c r="A1583" i="42"/>
  <c r="A1582" i="42"/>
  <c r="A1581" i="42"/>
  <c r="A1580" i="42"/>
  <c r="A1579" i="42"/>
  <c r="A1578" i="42"/>
  <c r="A1577" i="42"/>
  <c r="A1576" i="42"/>
  <c r="A1575" i="42"/>
  <c r="A1574" i="42"/>
  <c r="A1573" i="42"/>
  <c r="A1572" i="42"/>
  <c r="A1571" i="42"/>
  <c r="A1570" i="42"/>
  <c r="A1569" i="42"/>
  <c r="A1568" i="42"/>
  <c r="A1567" i="42"/>
  <c r="A1566" i="42"/>
  <c r="A1565" i="42"/>
  <c r="A1564" i="42"/>
  <c r="A1563" i="42"/>
  <c r="A1562" i="42"/>
  <c r="A1561" i="42"/>
  <c r="A1560" i="42"/>
  <c r="A1559" i="42"/>
  <c r="A1558" i="42"/>
  <c r="A1557" i="42"/>
  <c r="A1556" i="42"/>
  <c r="A1555" i="42"/>
  <c r="A1554" i="42"/>
  <c r="A1553" i="42"/>
  <c r="A1552" i="42"/>
  <c r="A1551" i="42"/>
  <c r="A1550" i="42"/>
  <c r="A1549" i="42"/>
  <c r="A1548" i="42"/>
  <c r="A1547" i="42"/>
  <c r="A1546" i="42"/>
  <c r="A1545" i="42"/>
  <c r="A1544" i="42"/>
  <c r="A1543" i="42"/>
  <c r="A1542" i="42"/>
  <c r="A1541" i="42"/>
  <c r="A1540" i="42"/>
  <c r="A1539" i="42"/>
  <c r="A1538" i="42"/>
  <c r="A1537" i="42"/>
  <c r="A1536" i="42"/>
  <c r="A1535" i="42"/>
  <c r="A1534" i="42"/>
  <c r="A1533" i="42"/>
  <c r="A1532" i="42"/>
  <c r="A1531" i="42"/>
  <c r="A1530" i="42"/>
  <c r="A1529" i="42"/>
  <c r="A1528" i="42"/>
  <c r="A1527" i="42"/>
  <c r="A1526" i="42"/>
  <c r="A1525" i="42"/>
  <c r="A1524" i="42"/>
  <c r="A1523" i="42"/>
  <c r="A1522" i="42"/>
  <c r="A1521" i="42"/>
  <c r="A1520" i="42"/>
  <c r="A1519" i="42"/>
  <c r="A1518" i="42"/>
  <c r="A1517" i="42"/>
  <c r="A1516" i="42"/>
  <c r="A1515" i="42"/>
  <c r="A1514" i="42"/>
  <c r="A1513" i="42"/>
  <c r="A1512" i="42"/>
  <c r="A1511" i="42"/>
  <c r="A1510" i="42"/>
  <c r="A1509" i="42"/>
  <c r="A1508" i="42"/>
  <c r="A1507" i="42"/>
  <c r="A1506" i="42"/>
  <c r="A1505" i="42"/>
  <c r="A1504" i="42"/>
  <c r="A1503" i="42"/>
  <c r="A1502" i="42"/>
  <c r="A1501" i="42"/>
  <c r="A1500" i="42"/>
  <c r="A1499" i="42"/>
  <c r="A1498" i="42"/>
  <c r="A1497" i="42"/>
  <c r="A1496" i="42"/>
  <c r="A1495" i="42"/>
  <c r="A1494" i="42"/>
  <c r="A1493" i="42"/>
  <c r="A1492" i="42"/>
  <c r="A1491" i="42"/>
  <c r="A1490" i="42"/>
  <c r="A1489" i="42"/>
  <c r="A1488" i="42"/>
  <c r="A1487" i="42"/>
  <c r="A1486" i="42"/>
  <c r="A1485" i="42"/>
  <c r="A1484" i="42"/>
  <c r="A1483" i="42"/>
  <c r="A1482" i="42"/>
  <c r="A1481" i="42"/>
  <c r="A1480" i="42"/>
  <c r="A1479" i="42"/>
  <c r="A1478" i="42"/>
  <c r="A1477" i="42"/>
  <c r="A1476" i="42"/>
  <c r="A1475" i="42"/>
  <c r="A1474" i="42"/>
  <c r="A1473" i="42"/>
  <c r="A1472" i="42"/>
  <c r="A1471" i="42"/>
  <c r="A1470" i="42"/>
  <c r="A1469" i="42"/>
  <c r="A1468" i="42"/>
  <c r="A1467" i="42"/>
  <c r="A1466" i="42"/>
  <c r="A1465" i="42"/>
  <c r="A1464" i="42"/>
  <c r="A1463" i="42"/>
  <c r="A1462" i="42"/>
  <c r="A1461" i="42"/>
  <c r="A1460" i="42"/>
  <c r="A1459" i="42"/>
  <c r="A1458" i="42"/>
  <c r="A1457" i="42"/>
  <c r="A1456" i="42"/>
  <c r="A1455" i="42"/>
  <c r="A1454" i="42"/>
  <c r="A1453" i="42"/>
  <c r="A1452" i="42"/>
  <c r="A1451" i="42"/>
  <c r="A1450" i="42"/>
  <c r="A1449" i="42"/>
  <c r="A1448" i="42"/>
  <c r="A1447" i="42"/>
  <c r="A1446" i="42"/>
  <c r="A1445" i="42"/>
  <c r="A1444" i="42"/>
  <c r="A1443" i="42"/>
  <c r="A1442" i="42"/>
  <c r="A1441" i="42"/>
  <c r="A1440" i="42"/>
  <c r="A1439" i="42"/>
  <c r="A1438" i="42"/>
  <c r="A1437" i="42"/>
  <c r="A1436" i="42"/>
  <c r="A1435" i="42"/>
  <c r="A1434" i="42"/>
  <c r="A1433" i="42"/>
  <c r="A1432" i="42"/>
  <c r="A1431" i="42"/>
  <c r="A1430" i="42"/>
  <c r="A1429" i="42"/>
  <c r="A1428" i="42"/>
  <c r="A1427" i="42"/>
  <c r="A1426" i="42"/>
  <c r="A1425" i="42"/>
  <c r="A1424" i="42"/>
  <c r="A1423" i="42"/>
  <c r="A1422" i="42"/>
  <c r="A1421" i="42"/>
  <c r="A1420" i="42"/>
  <c r="A1419" i="42"/>
  <c r="A1418" i="42"/>
  <c r="A1417" i="42"/>
  <c r="A1416" i="42"/>
  <c r="A1415" i="42"/>
  <c r="A1414" i="42"/>
  <c r="A1413" i="42"/>
  <c r="A1412" i="42"/>
  <c r="A1411" i="42"/>
  <c r="A1410" i="42"/>
  <c r="A1409" i="42"/>
  <c r="A1408" i="42"/>
  <c r="A1407" i="42"/>
  <c r="A1406" i="42"/>
  <c r="A1405" i="42"/>
  <c r="A1404" i="42"/>
  <c r="A1403" i="42"/>
  <c r="A1402" i="42"/>
  <c r="A1401" i="42"/>
  <c r="A1400" i="42"/>
  <c r="A1399" i="42"/>
  <c r="A1398" i="42"/>
  <c r="A1397" i="42"/>
  <c r="A1396" i="42"/>
  <c r="A1395" i="42"/>
  <c r="A1394" i="42"/>
  <c r="A1393" i="42"/>
  <c r="A1392" i="42"/>
  <c r="A1391" i="42"/>
  <c r="A1390" i="42"/>
  <c r="A1389" i="42"/>
  <c r="A1388" i="42"/>
  <c r="A1387" i="42"/>
  <c r="A1386" i="42"/>
  <c r="A1385" i="42"/>
  <c r="A1384" i="42"/>
  <c r="A1383" i="42"/>
  <c r="A1382" i="42"/>
  <c r="A1381" i="42"/>
  <c r="A1380" i="42"/>
  <c r="A1379" i="42"/>
  <c r="A1378" i="42"/>
  <c r="A1377" i="42"/>
  <c r="A1376" i="42"/>
  <c r="A1375" i="42"/>
  <c r="A1374" i="42"/>
  <c r="A1373" i="42"/>
  <c r="A1372" i="42"/>
  <c r="A1371" i="42"/>
  <c r="A1370" i="42"/>
  <c r="A1369" i="42"/>
  <c r="A1368" i="42"/>
  <c r="A1367" i="42"/>
  <c r="A1366" i="42"/>
  <c r="A1365" i="42"/>
  <c r="A1364" i="42"/>
  <c r="A1363" i="42"/>
  <c r="A1362" i="42"/>
  <c r="A1361" i="42"/>
  <c r="A1360" i="42"/>
  <c r="A1359" i="42"/>
  <c r="A1358" i="42"/>
  <c r="A1357" i="42"/>
  <c r="A1356" i="42"/>
  <c r="A1355" i="42"/>
  <c r="A1354" i="42"/>
  <c r="A1353" i="42"/>
  <c r="A1352" i="42"/>
  <c r="A1351" i="42"/>
  <c r="A1350" i="42"/>
  <c r="A1349" i="42"/>
  <c r="A1348" i="42"/>
  <c r="A1347" i="42"/>
  <c r="A1346" i="42"/>
  <c r="A1345" i="42"/>
  <c r="A1344" i="42"/>
  <c r="A1343" i="42"/>
  <c r="A1342" i="42"/>
  <c r="A1341" i="42"/>
  <c r="A1340" i="42"/>
  <c r="A1339" i="42"/>
  <c r="A1338" i="42"/>
  <c r="A1337" i="42"/>
  <c r="A1336" i="42"/>
  <c r="A1335" i="42"/>
  <c r="A1334" i="42"/>
  <c r="A1333" i="42"/>
  <c r="A1332" i="42"/>
  <c r="A1331" i="42"/>
  <c r="A1330" i="42"/>
  <c r="A1329" i="42"/>
  <c r="A1328" i="42"/>
  <c r="A1327" i="42"/>
  <c r="A1326" i="42"/>
  <c r="A1325" i="42"/>
  <c r="A1324" i="42"/>
  <c r="A1323" i="42"/>
  <c r="A1322" i="42"/>
  <c r="A1321" i="42"/>
  <c r="A1320" i="42"/>
  <c r="A1319" i="42"/>
  <c r="A1318" i="42"/>
  <c r="A1317" i="42"/>
  <c r="A1316" i="42"/>
  <c r="A1315" i="42"/>
  <c r="A1314" i="42"/>
  <c r="A1313" i="42"/>
  <c r="A1312" i="42"/>
  <c r="A1311" i="42"/>
  <c r="A1310" i="42"/>
  <c r="A1309" i="42"/>
  <c r="A1308" i="42"/>
  <c r="A1307" i="42"/>
  <c r="A1306" i="42"/>
  <c r="A1305" i="42"/>
  <c r="A1304" i="42"/>
  <c r="A1303" i="42"/>
  <c r="A1302" i="42"/>
  <c r="A1301" i="42"/>
  <c r="A1300" i="42"/>
  <c r="A1299" i="42"/>
  <c r="A1298" i="42"/>
  <c r="A1297" i="42"/>
  <c r="A1296" i="42"/>
  <c r="A1295" i="42"/>
  <c r="A1294" i="42"/>
  <c r="A1293" i="42"/>
  <c r="A1292" i="42"/>
  <c r="A1291" i="42"/>
  <c r="A1290" i="42"/>
  <c r="A1289" i="42"/>
  <c r="A1288" i="42"/>
  <c r="A1287" i="42"/>
  <c r="A1286" i="42"/>
  <c r="A1285" i="42"/>
  <c r="A1284" i="42"/>
  <c r="A1283" i="42"/>
  <c r="A1282" i="42"/>
  <c r="A1281" i="42"/>
  <c r="A1280" i="42"/>
  <c r="A1279" i="42"/>
  <c r="A1278" i="42"/>
  <c r="A1277" i="42"/>
  <c r="A1276" i="42"/>
  <c r="A1275" i="42"/>
  <c r="A1274" i="42"/>
  <c r="A1273" i="42"/>
  <c r="A1272" i="42"/>
  <c r="A1271" i="42"/>
  <c r="A1270" i="42"/>
  <c r="A1269" i="42"/>
  <c r="A1268" i="42"/>
  <c r="A1267" i="42"/>
  <c r="A1266" i="42"/>
  <c r="A1265" i="42"/>
  <c r="A1264" i="42"/>
  <c r="A1263" i="42"/>
  <c r="A1262" i="42"/>
  <c r="A1261" i="42"/>
  <c r="A1260" i="42"/>
  <c r="A1259" i="42"/>
  <c r="A1258" i="42"/>
  <c r="A1257" i="42"/>
  <c r="A1256" i="42"/>
  <c r="A1255" i="42"/>
  <c r="A1254" i="42"/>
  <c r="A1253" i="42"/>
  <c r="A1252" i="42"/>
  <c r="A1251" i="42"/>
  <c r="A1250" i="42"/>
  <c r="A1249" i="42"/>
  <c r="A1248" i="42"/>
  <c r="A1247" i="42"/>
  <c r="A1246" i="42"/>
  <c r="A1245" i="42"/>
  <c r="A1244" i="42"/>
  <c r="A1243" i="42"/>
  <c r="A1242" i="42"/>
  <c r="A1241" i="42"/>
  <c r="A1240" i="42"/>
  <c r="A1239" i="42"/>
  <c r="A1238" i="42"/>
  <c r="A1237" i="42"/>
  <c r="A1236" i="42"/>
  <c r="A1235" i="42"/>
  <c r="A1234" i="42"/>
  <c r="A1233" i="42"/>
  <c r="A1232" i="42"/>
  <c r="A1231" i="42"/>
  <c r="A1230" i="42"/>
  <c r="A1229" i="42"/>
  <c r="A1228" i="42"/>
  <c r="A1227" i="42"/>
  <c r="A1226" i="42"/>
  <c r="A1225" i="42"/>
  <c r="A1224" i="42"/>
  <c r="A1223" i="42"/>
  <c r="A1222" i="42"/>
  <c r="A1221" i="42"/>
  <c r="A1220" i="42"/>
  <c r="A1219" i="42"/>
  <c r="A1218" i="42"/>
  <c r="A1217" i="42"/>
  <c r="A1216" i="42"/>
  <c r="A1215" i="42"/>
  <c r="A1214" i="42"/>
  <c r="A1213" i="42"/>
  <c r="A1212" i="42"/>
  <c r="A1211" i="42"/>
  <c r="A1210" i="42"/>
  <c r="A1209" i="42"/>
  <c r="A1208" i="42"/>
  <c r="A1207" i="42"/>
  <c r="A1206" i="42"/>
  <c r="A1205" i="42"/>
  <c r="A1204" i="42"/>
  <c r="A1203" i="42"/>
  <c r="A1202" i="42"/>
  <c r="A1201" i="42"/>
  <c r="A1200" i="42"/>
  <c r="A1199" i="42"/>
  <c r="A1198" i="42"/>
  <c r="A1197" i="42"/>
  <c r="A1196" i="42"/>
  <c r="A1195" i="42"/>
  <c r="A1194" i="42"/>
  <c r="A1193" i="42"/>
  <c r="A1192" i="42"/>
  <c r="A1191" i="42"/>
  <c r="A1190" i="42"/>
  <c r="A1189" i="42"/>
  <c r="A1188" i="42"/>
  <c r="A1187" i="42"/>
  <c r="A1186" i="42"/>
  <c r="A1185" i="42"/>
  <c r="A1184" i="42"/>
  <c r="A1183" i="42"/>
  <c r="A1182" i="42"/>
  <c r="A1181" i="42"/>
  <c r="A1180" i="42"/>
  <c r="A1179" i="42"/>
  <c r="A1178" i="42"/>
  <c r="A1177" i="42"/>
  <c r="A1176" i="42"/>
  <c r="A1175" i="42"/>
  <c r="A1174" i="42"/>
  <c r="A1173" i="42"/>
  <c r="A1172" i="42"/>
  <c r="A1171" i="42"/>
  <c r="A1170" i="42"/>
  <c r="A1169" i="42"/>
  <c r="A1168" i="42"/>
  <c r="A1167" i="42"/>
  <c r="A1166" i="42"/>
  <c r="A1165" i="42"/>
  <c r="A1164" i="42"/>
  <c r="A1163" i="42"/>
  <c r="A1162" i="42"/>
  <c r="A1161" i="42"/>
  <c r="A1160" i="42"/>
  <c r="A1159" i="42"/>
  <c r="A1158" i="42"/>
  <c r="A1157" i="42"/>
  <c r="A1156" i="42"/>
  <c r="A1155" i="42"/>
  <c r="A1154" i="42"/>
  <c r="A1153" i="42"/>
  <c r="A1152" i="42"/>
  <c r="A1151" i="42"/>
  <c r="A1150" i="42"/>
  <c r="A1149" i="42"/>
  <c r="A1148" i="42"/>
  <c r="A1147" i="42"/>
  <c r="A1146" i="42"/>
  <c r="A1145" i="42"/>
  <c r="A1144" i="42"/>
  <c r="A1143" i="42"/>
  <c r="A1142" i="42"/>
  <c r="A1141" i="42"/>
  <c r="A1140" i="42"/>
  <c r="A1139" i="42"/>
  <c r="A1138" i="42"/>
  <c r="A1137" i="42"/>
  <c r="A1136" i="42"/>
  <c r="A1135" i="42"/>
  <c r="A1134" i="42"/>
  <c r="A1133" i="42"/>
  <c r="A1132" i="42"/>
  <c r="A1131" i="42"/>
  <c r="A1130" i="42"/>
  <c r="A1129" i="42"/>
  <c r="A1128" i="42"/>
  <c r="A1127" i="42"/>
  <c r="A1126" i="42"/>
  <c r="A1125" i="42"/>
  <c r="A1124" i="42"/>
  <c r="A1123" i="42"/>
  <c r="A1122" i="42"/>
  <c r="A1121" i="42"/>
  <c r="A1120" i="42"/>
  <c r="A1119" i="42"/>
  <c r="A1118" i="42"/>
  <c r="A1117" i="42"/>
  <c r="A1116" i="42"/>
  <c r="A1115" i="42"/>
  <c r="A1114" i="42"/>
  <c r="A1113" i="42"/>
  <c r="A1112" i="42"/>
  <c r="A1111" i="42"/>
  <c r="A1110" i="42"/>
  <c r="A1109" i="42"/>
  <c r="A1108" i="42"/>
  <c r="A1107" i="42"/>
  <c r="A1106" i="42"/>
  <c r="A1105" i="42"/>
  <c r="A1104" i="42"/>
  <c r="A1103" i="42"/>
  <c r="A1102" i="42"/>
  <c r="A1101" i="42"/>
  <c r="A1100" i="42"/>
  <c r="A1099" i="42"/>
  <c r="A1098" i="42"/>
  <c r="A1097" i="42"/>
  <c r="A1096" i="42"/>
  <c r="A1095" i="42"/>
  <c r="A1094" i="42"/>
  <c r="A1093" i="42"/>
  <c r="A1092" i="42"/>
  <c r="A1091" i="42"/>
  <c r="A1090" i="42"/>
  <c r="A1089" i="42"/>
  <c r="A1088" i="42"/>
  <c r="A1087" i="42"/>
  <c r="A1086" i="42"/>
  <c r="A1085" i="42"/>
  <c r="A1084" i="42"/>
  <c r="A1083" i="42"/>
  <c r="A1082" i="42"/>
  <c r="A1081" i="42"/>
  <c r="A1080" i="42"/>
  <c r="A1079" i="42"/>
  <c r="A1078" i="42"/>
  <c r="A1077" i="42"/>
  <c r="A1076" i="42"/>
  <c r="A1075" i="42"/>
  <c r="A1074" i="42"/>
  <c r="A1073" i="42"/>
  <c r="A1072" i="42"/>
  <c r="A1071" i="42"/>
  <c r="A1070" i="42"/>
  <c r="A1069" i="42"/>
  <c r="A1068" i="42"/>
  <c r="A1067" i="42"/>
  <c r="A1066" i="42"/>
  <c r="A1065" i="42"/>
  <c r="A1064" i="42"/>
  <c r="A1063" i="42"/>
  <c r="A1062" i="42"/>
  <c r="A1061" i="42"/>
  <c r="A1060" i="42"/>
  <c r="A1059" i="42"/>
  <c r="A1058" i="42"/>
  <c r="A1057" i="42"/>
  <c r="A1056" i="42"/>
  <c r="A1055" i="42"/>
  <c r="A1054" i="42"/>
  <c r="A1053" i="42"/>
  <c r="A1052" i="42"/>
  <c r="A1051" i="42"/>
  <c r="A1050" i="42"/>
  <c r="A1049" i="42"/>
  <c r="A1048" i="42"/>
  <c r="A1047" i="42"/>
  <c r="A1046" i="42"/>
  <c r="A1045" i="42"/>
  <c r="A1044" i="42"/>
  <c r="A1043" i="42"/>
  <c r="A1042" i="42"/>
  <c r="A1041" i="42"/>
  <c r="A1040" i="42"/>
  <c r="A1039" i="42"/>
  <c r="A1038" i="42"/>
  <c r="A1037" i="42"/>
  <c r="A1036" i="42"/>
  <c r="A1035" i="42"/>
  <c r="A1034" i="42"/>
  <c r="A1033" i="42"/>
  <c r="A1032" i="42"/>
  <c r="A1031" i="42"/>
  <c r="A1030" i="42"/>
  <c r="A1029" i="42"/>
  <c r="A1028" i="42"/>
  <c r="A1027" i="42"/>
  <c r="A1026" i="42"/>
  <c r="A1025" i="42"/>
  <c r="A1024" i="42"/>
  <c r="A1023" i="42"/>
  <c r="A1022" i="42"/>
  <c r="A1021" i="42"/>
  <c r="A1020" i="42"/>
  <c r="A1019" i="42"/>
  <c r="A1018" i="42"/>
  <c r="A1017" i="42"/>
  <c r="A1016" i="42"/>
  <c r="A1015" i="42"/>
  <c r="A1014" i="42"/>
  <c r="A1013" i="42"/>
  <c r="A1012" i="42"/>
  <c r="A1011" i="42"/>
  <c r="A1010" i="42"/>
  <c r="A1009" i="42"/>
  <c r="A1008" i="42"/>
  <c r="A1007" i="42"/>
  <c r="A1006" i="42"/>
  <c r="A1005" i="42"/>
  <c r="A1004" i="42"/>
  <c r="A1003" i="42"/>
  <c r="A1002" i="42"/>
  <c r="A1001" i="42"/>
  <c r="A1000" i="42"/>
  <c r="A999" i="42"/>
  <c r="A998" i="42"/>
  <c r="A997" i="42"/>
  <c r="A996" i="42"/>
  <c r="A995" i="42"/>
  <c r="A994" i="42"/>
  <c r="A993" i="42"/>
  <c r="A992" i="42"/>
  <c r="A991" i="42"/>
  <c r="A990" i="42"/>
  <c r="A989" i="42"/>
  <c r="A988" i="42"/>
  <c r="A987" i="42"/>
  <c r="A986" i="42"/>
  <c r="A985" i="42"/>
  <c r="A984" i="42"/>
  <c r="A983" i="42"/>
  <c r="A982" i="42"/>
  <c r="A981" i="42"/>
  <c r="A980" i="42"/>
  <c r="A979" i="42"/>
  <c r="A978" i="42"/>
  <c r="A977" i="42"/>
  <c r="A976" i="42"/>
  <c r="A975" i="42"/>
  <c r="A974" i="42"/>
  <c r="A973" i="42"/>
  <c r="A972" i="42"/>
  <c r="A971" i="42"/>
  <c r="A970" i="42"/>
  <c r="A969" i="42"/>
  <c r="A968" i="42"/>
  <c r="A967" i="42"/>
  <c r="A966" i="42"/>
  <c r="A965" i="42"/>
  <c r="A964" i="42"/>
  <c r="A963" i="42"/>
  <c r="A962" i="42"/>
  <c r="A961" i="42"/>
  <c r="A960" i="42"/>
  <c r="A959" i="42"/>
  <c r="A958" i="42"/>
  <c r="A957" i="42"/>
  <c r="A956" i="42"/>
  <c r="A955" i="42"/>
  <c r="A954" i="42"/>
  <c r="A953" i="42"/>
  <c r="A952" i="42"/>
  <c r="A951" i="42"/>
  <c r="A950" i="42"/>
  <c r="A949" i="42"/>
  <c r="A948" i="42"/>
  <c r="A947" i="42"/>
  <c r="A946" i="42"/>
  <c r="A945" i="42"/>
  <c r="A944" i="42"/>
  <c r="A943" i="42"/>
  <c r="A942" i="42"/>
  <c r="A941" i="42"/>
  <c r="A940" i="42"/>
  <c r="A939" i="42"/>
  <c r="A938" i="42"/>
  <c r="A937" i="42"/>
  <c r="A936" i="42"/>
  <c r="A935" i="42"/>
  <c r="A934" i="42"/>
  <c r="A933" i="42"/>
  <c r="A932" i="42"/>
  <c r="A931" i="42"/>
  <c r="A930" i="42"/>
  <c r="A929" i="42"/>
  <c r="A928" i="42"/>
  <c r="A927" i="42"/>
  <c r="A926" i="42"/>
  <c r="A925" i="42"/>
  <c r="A924" i="42"/>
  <c r="A923" i="42"/>
  <c r="A922" i="42"/>
  <c r="A921" i="42"/>
  <c r="A920" i="42"/>
  <c r="A919" i="42"/>
  <c r="A918" i="42"/>
  <c r="A917" i="42"/>
  <c r="A916" i="42"/>
  <c r="A915" i="42"/>
  <c r="A914" i="42"/>
  <c r="A913" i="42"/>
  <c r="A912" i="42"/>
  <c r="A911" i="42"/>
  <c r="A910" i="42"/>
  <c r="A909" i="42"/>
  <c r="A908" i="42"/>
  <c r="A907" i="42"/>
  <c r="A906" i="42"/>
  <c r="A905" i="42"/>
  <c r="A904" i="42"/>
  <c r="A903" i="42"/>
  <c r="A902" i="42"/>
  <c r="A901" i="42"/>
  <c r="A900" i="42"/>
  <c r="A899" i="42"/>
  <c r="A898" i="42"/>
  <c r="A897" i="42"/>
  <c r="A896" i="42"/>
  <c r="A895" i="42"/>
  <c r="A894" i="42"/>
  <c r="A893" i="42"/>
  <c r="A892" i="42"/>
  <c r="A891" i="42"/>
  <c r="A890" i="42"/>
  <c r="A889" i="42"/>
  <c r="A888" i="42"/>
  <c r="A887" i="42"/>
  <c r="A886" i="42"/>
  <c r="A885" i="42"/>
  <c r="A884" i="42"/>
  <c r="A883" i="42"/>
  <c r="A882" i="42"/>
  <c r="A881" i="42"/>
  <c r="A880" i="42"/>
  <c r="A879" i="42"/>
  <c r="A878" i="42"/>
  <c r="A877" i="42"/>
  <c r="A876" i="42"/>
  <c r="A875" i="42"/>
  <c r="A874" i="42"/>
  <c r="A873" i="42"/>
  <c r="A872" i="42"/>
  <c r="A871" i="42"/>
  <c r="A870" i="42"/>
  <c r="A869" i="42"/>
  <c r="A868" i="42"/>
  <c r="A867" i="42"/>
  <c r="A866" i="42"/>
  <c r="A865" i="42"/>
  <c r="A864" i="42"/>
  <c r="A863" i="42"/>
  <c r="A862" i="42"/>
  <c r="A861" i="42"/>
  <c r="A860" i="42"/>
  <c r="A859" i="42"/>
  <c r="A858" i="42"/>
  <c r="A857" i="42"/>
  <c r="A856" i="42"/>
  <c r="A855" i="42"/>
  <c r="A854" i="42"/>
  <c r="A853" i="42"/>
  <c r="A852" i="42"/>
  <c r="A851" i="42"/>
  <c r="A850" i="42"/>
  <c r="A849" i="42"/>
  <c r="A848" i="42"/>
  <c r="A847" i="42"/>
  <c r="A846" i="42"/>
  <c r="A845" i="42"/>
  <c r="A844" i="42"/>
  <c r="A843" i="42"/>
  <c r="A842" i="42"/>
  <c r="A841" i="42"/>
  <c r="A840" i="42"/>
  <c r="A839" i="42"/>
  <c r="A838" i="42"/>
  <c r="A837" i="42"/>
  <c r="A836" i="42"/>
  <c r="A835" i="42"/>
  <c r="A834" i="42"/>
  <c r="A833" i="42"/>
  <c r="A832" i="42"/>
  <c r="A831" i="42"/>
  <c r="A830" i="42"/>
  <c r="A829" i="42"/>
  <c r="A828" i="42"/>
  <c r="A827" i="42"/>
  <c r="A826" i="42"/>
  <c r="A825" i="42"/>
  <c r="A824" i="42"/>
  <c r="A823" i="42"/>
  <c r="A822" i="42"/>
  <c r="A821" i="42"/>
  <c r="A820" i="42"/>
  <c r="A819" i="42"/>
  <c r="A818" i="42"/>
  <c r="A817" i="42"/>
  <c r="A816" i="42"/>
  <c r="A815" i="42"/>
  <c r="A814" i="42"/>
  <c r="A813" i="42"/>
  <c r="A812" i="42"/>
  <c r="A811" i="42"/>
  <c r="A810" i="42"/>
  <c r="A809" i="42"/>
  <c r="A808" i="42"/>
  <c r="A807" i="42"/>
  <c r="A806" i="42"/>
  <c r="A805" i="42"/>
  <c r="A804" i="42"/>
  <c r="A803" i="42"/>
  <c r="A802" i="42"/>
  <c r="A801" i="42"/>
  <c r="A800" i="42"/>
  <c r="A799" i="42"/>
  <c r="A798" i="42"/>
  <c r="A797" i="42"/>
  <c r="A796" i="42"/>
  <c r="A795" i="42"/>
  <c r="A794" i="42"/>
  <c r="A793" i="42"/>
  <c r="A792" i="42"/>
  <c r="A791" i="42"/>
  <c r="A790" i="42"/>
  <c r="A789" i="42"/>
  <c r="A788" i="42"/>
  <c r="A787" i="42"/>
  <c r="A786" i="42"/>
  <c r="A785" i="42"/>
  <c r="A784" i="42"/>
  <c r="A783" i="42"/>
  <c r="A782" i="42"/>
  <c r="A781" i="42"/>
  <c r="A780" i="42"/>
  <c r="A779" i="42"/>
  <c r="A778" i="42"/>
  <c r="A777" i="42"/>
  <c r="A776" i="42"/>
  <c r="A775" i="42"/>
  <c r="A774" i="42"/>
  <c r="A773" i="42"/>
  <c r="A772" i="42"/>
  <c r="A771" i="42"/>
  <c r="A770" i="42"/>
  <c r="A769" i="42"/>
  <c r="A768" i="42"/>
  <c r="A767" i="42"/>
  <c r="A766" i="42"/>
  <c r="A765" i="42"/>
  <c r="A764" i="42"/>
  <c r="A763" i="42"/>
  <c r="A762" i="42"/>
  <c r="A761" i="42"/>
  <c r="A760" i="42"/>
  <c r="A759" i="42"/>
  <c r="A758" i="42"/>
  <c r="A757" i="42"/>
  <c r="A756" i="42"/>
  <c r="A755" i="42"/>
  <c r="A754" i="42"/>
  <c r="A753" i="42"/>
  <c r="A752" i="42"/>
  <c r="A751" i="42"/>
  <c r="A750" i="42"/>
  <c r="A749" i="42"/>
  <c r="A748" i="42"/>
  <c r="A747" i="42"/>
  <c r="A746" i="42"/>
  <c r="A745" i="42"/>
  <c r="A744" i="42"/>
  <c r="A743" i="42"/>
  <c r="A742" i="42"/>
  <c r="A741" i="42"/>
  <c r="A740" i="42"/>
  <c r="A739" i="42"/>
  <c r="A738" i="42"/>
  <c r="A737" i="42"/>
  <c r="A736" i="42"/>
  <c r="A735" i="42"/>
  <c r="A734" i="42"/>
  <c r="A733" i="42"/>
  <c r="A732" i="42"/>
  <c r="A731" i="42"/>
  <c r="A730" i="42"/>
  <c r="A729" i="42"/>
  <c r="A728" i="42"/>
  <c r="A727" i="42"/>
  <c r="A726" i="42"/>
  <c r="A725" i="42"/>
  <c r="A724" i="42"/>
  <c r="A723" i="42" l="1"/>
  <c r="A722" i="42"/>
  <c r="A721" i="42"/>
  <c r="A720" i="42"/>
  <c r="A719" i="42"/>
  <c r="A718" i="42"/>
  <c r="A717" i="42"/>
  <c r="A716" i="42"/>
  <c r="A715" i="42"/>
  <c r="A714" i="42"/>
  <c r="A713" i="42"/>
  <c r="A712" i="42"/>
  <c r="A711" i="42"/>
  <c r="A710" i="42"/>
  <c r="A709" i="42"/>
  <c r="A708" i="42"/>
  <c r="A707" i="42"/>
  <c r="A706" i="42"/>
  <c r="A705" i="42"/>
  <c r="A704" i="42"/>
  <c r="A703" i="42"/>
  <c r="A702" i="42"/>
  <c r="A701" i="42"/>
  <c r="A700" i="42"/>
  <c r="A699" i="42"/>
  <c r="A698" i="42"/>
  <c r="A697" i="42"/>
  <c r="A696" i="42"/>
  <c r="A695" i="42"/>
  <c r="A694" i="42"/>
  <c r="A693" i="42"/>
  <c r="A692" i="42"/>
  <c r="A691" i="42"/>
  <c r="A690" i="42"/>
  <c r="A689" i="42"/>
  <c r="A688" i="42"/>
  <c r="A687" i="42"/>
  <c r="A686" i="42"/>
  <c r="A685" i="42"/>
  <c r="A684" i="42"/>
  <c r="A683" i="42"/>
  <c r="A682" i="42"/>
  <c r="A681" i="42"/>
  <c r="A680" i="42"/>
  <c r="A679" i="42"/>
  <c r="A678" i="42"/>
  <c r="A677" i="42"/>
  <c r="A676" i="42"/>
  <c r="A675" i="42"/>
  <c r="A674" i="42"/>
  <c r="A673" i="42"/>
  <c r="A672" i="42"/>
  <c r="A671" i="42"/>
  <c r="A670" i="42"/>
  <c r="A669" i="42"/>
  <c r="A668" i="42"/>
  <c r="A667" i="42"/>
  <c r="A666" i="42"/>
  <c r="A665" i="42"/>
  <c r="A664" i="42"/>
  <c r="A663" i="42"/>
  <c r="A662" i="42"/>
  <c r="A661" i="42"/>
  <c r="A660" i="42"/>
  <c r="A659" i="42"/>
  <c r="A658" i="42"/>
  <c r="A657" i="42"/>
  <c r="A656" i="42"/>
  <c r="A655" i="42"/>
  <c r="A654" i="42"/>
  <c r="A653" i="42"/>
  <c r="A652" i="42"/>
  <c r="A651" i="42"/>
  <c r="A650" i="42"/>
  <c r="A649" i="42"/>
  <c r="A648" i="42"/>
  <c r="A647" i="42"/>
  <c r="A646" i="42"/>
  <c r="A645" i="42"/>
  <c r="A644" i="42"/>
  <c r="A643" i="42"/>
  <c r="A642" i="42"/>
  <c r="A641" i="42"/>
  <c r="A640" i="42"/>
  <c r="A639" i="42"/>
  <c r="A638" i="42"/>
  <c r="A637" i="42"/>
  <c r="A636" i="42"/>
  <c r="A635" i="42"/>
  <c r="A634" i="42"/>
  <c r="A633" i="42"/>
  <c r="A632" i="42"/>
  <c r="A631" i="42"/>
  <c r="A630" i="42"/>
  <c r="A629" i="42"/>
  <c r="A628" i="42"/>
  <c r="A627" i="42"/>
  <c r="A626" i="42"/>
  <c r="A625" i="42"/>
  <c r="A624" i="42"/>
  <c r="A623" i="42"/>
  <c r="A622" i="42"/>
  <c r="A621" i="42"/>
  <c r="A620" i="42"/>
  <c r="A619" i="42"/>
  <c r="A618" i="42"/>
  <c r="A617" i="42"/>
  <c r="A616" i="42"/>
  <c r="A615" i="42"/>
  <c r="A614" i="42"/>
  <c r="A613" i="42"/>
  <c r="A612" i="42"/>
  <c r="A611" i="42"/>
  <c r="A610" i="42"/>
  <c r="A609" i="42"/>
  <c r="A608" i="42"/>
  <c r="A607" i="42"/>
  <c r="A606" i="42"/>
  <c r="A605" i="42"/>
  <c r="A604" i="42"/>
  <c r="A603" i="42"/>
  <c r="A602" i="42"/>
  <c r="A601" i="42"/>
  <c r="A600" i="42"/>
  <c r="A599" i="42"/>
  <c r="A598" i="42"/>
  <c r="A597" i="42"/>
  <c r="A596" i="42"/>
  <c r="A595" i="42"/>
  <c r="A594" i="42"/>
  <c r="A593" i="42"/>
  <c r="A592" i="42"/>
  <c r="A591" i="42"/>
  <c r="A590" i="42"/>
  <c r="A589" i="42"/>
  <c r="A588" i="42"/>
  <c r="A587" i="42"/>
  <c r="A586" i="42"/>
  <c r="A585" i="42"/>
  <c r="A584" i="42"/>
  <c r="A583" i="42"/>
  <c r="A582" i="42"/>
  <c r="A581" i="42"/>
  <c r="A580" i="42"/>
  <c r="A579" i="42"/>
  <c r="A578" i="42"/>
  <c r="A577" i="42"/>
  <c r="A576" i="42"/>
  <c r="A575" i="42"/>
  <c r="A574" i="42"/>
  <c r="A573" i="42"/>
  <c r="A572" i="42"/>
  <c r="A571" i="42"/>
  <c r="A570" i="42"/>
  <c r="A569" i="42"/>
  <c r="A568" i="42"/>
  <c r="A567" i="42"/>
  <c r="A566" i="42"/>
  <c r="A565" i="42"/>
  <c r="A564" i="42"/>
  <c r="A563" i="42"/>
  <c r="A562" i="42"/>
  <c r="A561" i="42"/>
  <c r="A560" i="42"/>
  <c r="A559" i="42"/>
  <c r="A558" i="42"/>
  <c r="A557" i="42"/>
  <c r="A556" i="42"/>
  <c r="A555" i="42"/>
  <c r="A554" i="42"/>
  <c r="A553" i="42"/>
  <c r="A552" i="42"/>
  <c r="A551" i="42"/>
  <c r="A550" i="42"/>
  <c r="A549" i="42"/>
  <c r="A548" i="42"/>
  <c r="A547" i="42"/>
  <c r="A546" i="42"/>
  <c r="A545" i="42"/>
  <c r="A544" i="42"/>
  <c r="A543" i="42"/>
  <c r="A542" i="42"/>
  <c r="A541" i="42"/>
  <c r="A540" i="42"/>
  <c r="A539" i="42"/>
  <c r="A538" i="42"/>
  <c r="A537" i="42"/>
  <c r="A536" i="42"/>
  <c r="A535" i="42"/>
  <c r="A534" i="42"/>
  <c r="A533" i="42"/>
  <c r="A532" i="42"/>
  <c r="A531" i="42"/>
  <c r="A530" i="42"/>
  <c r="A529" i="42"/>
  <c r="A528" i="42"/>
  <c r="A527" i="42"/>
  <c r="A526" i="42"/>
  <c r="A525" i="42"/>
  <c r="A524" i="42"/>
  <c r="A523" i="42"/>
  <c r="A522" i="42"/>
  <c r="A521" i="42"/>
  <c r="A520" i="42"/>
  <c r="A519" i="42"/>
  <c r="A518" i="42"/>
  <c r="A517" i="42"/>
  <c r="A516" i="42"/>
  <c r="A515" i="42"/>
  <c r="A514" i="42"/>
  <c r="A513" i="42"/>
  <c r="A512" i="42"/>
  <c r="A511" i="42"/>
  <c r="A510" i="42"/>
  <c r="A509" i="42"/>
  <c r="A508" i="42"/>
  <c r="A507" i="42"/>
  <c r="A506" i="42"/>
  <c r="A505" i="42"/>
  <c r="A504" i="42"/>
  <c r="A503" i="42"/>
  <c r="A502" i="42"/>
  <c r="A501" i="42"/>
  <c r="A500" i="42"/>
  <c r="A499" i="42"/>
  <c r="A498" i="42"/>
  <c r="A497" i="42"/>
  <c r="A496" i="42"/>
  <c r="A495" i="42"/>
  <c r="A494" i="42"/>
  <c r="A493" i="42"/>
  <c r="A492" i="42"/>
  <c r="A491" i="42"/>
  <c r="A490" i="42"/>
  <c r="A489" i="42"/>
  <c r="A488" i="42"/>
  <c r="A487" i="42"/>
  <c r="A486" i="42"/>
  <c r="A485" i="42"/>
  <c r="A484" i="42"/>
  <c r="A483" i="42"/>
  <c r="A482" i="42"/>
  <c r="A481" i="42"/>
  <c r="A480" i="42"/>
  <c r="A479" i="42"/>
  <c r="A478" i="42"/>
  <c r="A477" i="42"/>
  <c r="A476" i="42"/>
  <c r="A475" i="42"/>
  <c r="A474" i="42"/>
  <c r="A473" i="42"/>
  <c r="A472" i="42"/>
  <c r="A471" i="42"/>
  <c r="A470" i="42"/>
  <c r="A469" i="42"/>
  <c r="A468" i="42"/>
  <c r="A467" i="42"/>
  <c r="A466" i="42"/>
  <c r="A465" i="42"/>
  <c r="A464" i="42"/>
  <c r="A463" i="42"/>
  <c r="A462" i="42"/>
  <c r="A461" i="42"/>
  <c r="A460" i="42"/>
  <c r="A459" i="42"/>
  <c r="A458" i="42"/>
  <c r="A457" i="42"/>
  <c r="A456" i="42"/>
  <c r="A455" i="42"/>
  <c r="A454" i="42"/>
  <c r="A453" i="42"/>
  <c r="A452" i="42"/>
  <c r="A451" i="42"/>
  <c r="A450" i="42"/>
  <c r="A449" i="42"/>
  <c r="A448" i="42"/>
  <c r="A447" i="42"/>
  <c r="A446" i="42"/>
  <c r="A445" i="42"/>
  <c r="A444" i="42"/>
  <c r="A443" i="42"/>
  <c r="A442" i="42"/>
  <c r="A441" i="42"/>
  <c r="A440" i="42"/>
  <c r="A439" i="42"/>
  <c r="A438" i="42"/>
  <c r="A437" i="42"/>
  <c r="A436" i="42"/>
  <c r="A435" i="42"/>
  <c r="A434" i="42"/>
  <c r="A433" i="42"/>
  <c r="A432" i="42"/>
  <c r="A431" i="42"/>
  <c r="A430" i="42"/>
  <c r="A429" i="42"/>
  <c r="A428" i="42"/>
  <c r="A427" i="42"/>
  <c r="A426" i="42"/>
  <c r="A425" i="42"/>
  <c r="A424" i="42"/>
  <c r="A423" i="42"/>
  <c r="A422" i="42"/>
  <c r="A421" i="42"/>
  <c r="A420" i="42"/>
  <c r="A419" i="42"/>
  <c r="A418" i="42"/>
  <c r="A417" i="42"/>
  <c r="A416" i="42"/>
  <c r="A415" i="42"/>
  <c r="A414" i="42"/>
  <c r="A413" i="42"/>
  <c r="A412" i="42"/>
  <c r="A411" i="42"/>
  <c r="A410" i="42"/>
  <c r="A409" i="42"/>
  <c r="A408" i="42"/>
  <c r="A407" i="42"/>
  <c r="A406" i="42"/>
  <c r="A405" i="42"/>
  <c r="A404" i="42"/>
  <c r="A403" i="42"/>
  <c r="A402" i="42"/>
  <c r="A401" i="42"/>
  <c r="A400" i="42"/>
  <c r="A399" i="42"/>
  <c r="A398" i="42"/>
  <c r="A397" i="42"/>
  <c r="A396" i="42"/>
  <c r="A395" i="42"/>
  <c r="A394" i="42"/>
  <c r="A393" i="42"/>
  <c r="A392" i="42"/>
  <c r="A391" i="42"/>
  <c r="A390" i="42"/>
  <c r="A389" i="42"/>
  <c r="A388" i="42"/>
  <c r="A387" i="42"/>
  <c r="A386" i="42"/>
  <c r="A385" i="42"/>
  <c r="A384" i="42"/>
  <c r="A383" i="42"/>
  <c r="A382" i="42"/>
  <c r="A381" i="42"/>
  <c r="A380" i="42"/>
  <c r="A379" i="42"/>
  <c r="A378" i="42"/>
  <c r="A377" i="42"/>
  <c r="A376" i="42"/>
  <c r="A375" i="42"/>
  <c r="A374" i="42"/>
  <c r="A373" i="42"/>
  <c r="A372" i="42"/>
  <c r="A371" i="42"/>
  <c r="A370" i="42"/>
  <c r="A369" i="42"/>
  <c r="A368" i="42"/>
  <c r="A367" i="42"/>
  <c r="A366" i="42"/>
  <c r="A365" i="42"/>
  <c r="A364" i="42"/>
  <c r="A363" i="42"/>
  <c r="A362" i="42"/>
  <c r="A361" i="42"/>
  <c r="A360" i="42"/>
  <c r="A359" i="42"/>
  <c r="A358" i="42"/>
  <c r="A357" i="42"/>
  <c r="A356" i="42"/>
  <c r="A355" i="42"/>
  <c r="A354" i="42"/>
  <c r="A353" i="42"/>
  <c r="A352" i="42"/>
  <c r="A351" i="42"/>
  <c r="A350" i="42"/>
  <c r="A349" i="42"/>
  <c r="A348" i="42"/>
  <c r="A347" i="42"/>
  <c r="A346" i="42"/>
  <c r="A345" i="42"/>
  <c r="A344" i="42"/>
  <c r="A343" i="42"/>
  <c r="A342" i="42"/>
  <c r="A341" i="42"/>
  <c r="A340" i="42"/>
  <c r="A339" i="42"/>
  <c r="A338" i="42"/>
  <c r="A337" i="42"/>
  <c r="A336" i="42"/>
  <c r="A335" i="42"/>
  <c r="A334" i="42"/>
  <c r="A333" i="42"/>
  <c r="A332" i="42"/>
  <c r="A331" i="42"/>
  <c r="A330" i="42"/>
  <c r="A329" i="42"/>
  <c r="A328" i="42"/>
  <c r="A327" i="42"/>
  <c r="A326" i="42"/>
  <c r="A325" i="42"/>
  <c r="A324" i="42"/>
  <c r="A323" i="42"/>
  <c r="A322" i="42"/>
  <c r="A321" i="42"/>
  <c r="A320" i="42"/>
  <c r="A319" i="42"/>
  <c r="A318" i="42"/>
  <c r="A317" i="42"/>
  <c r="A316" i="42"/>
  <c r="A315" i="42"/>
  <c r="A314" i="42"/>
  <c r="A313" i="42"/>
  <c r="A312" i="42"/>
  <c r="A311" i="42"/>
  <c r="A310" i="42"/>
  <c r="A309" i="42"/>
  <c r="A308" i="42"/>
  <c r="A307" i="42"/>
  <c r="A306" i="42"/>
  <c r="A305" i="42"/>
  <c r="A304" i="42"/>
  <c r="A303" i="42"/>
  <c r="A302" i="42"/>
  <c r="A301" i="42"/>
  <c r="A300" i="42"/>
  <c r="A299" i="42"/>
  <c r="A298" i="42"/>
  <c r="A297" i="42"/>
  <c r="A296" i="42"/>
  <c r="A295" i="42"/>
  <c r="A294" i="42"/>
  <c r="A293" i="42"/>
  <c r="A292" i="42"/>
  <c r="A291" i="42"/>
  <c r="A290" i="42"/>
  <c r="A289" i="42"/>
  <c r="A288" i="42"/>
  <c r="A287" i="42"/>
  <c r="A286" i="42"/>
  <c r="A285" i="42"/>
  <c r="A284" i="42"/>
  <c r="A283" i="42"/>
  <c r="A282" i="42"/>
  <c r="A281" i="42"/>
  <c r="A280" i="42"/>
  <c r="A279" i="42"/>
  <c r="A278" i="42"/>
  <c r="A277" i="42"/>
  <c r="A276" i="42"/>
  <c r="A275" i="42"/>
  <c r="A274" i="42"/>
  <c r="A273" i="42"/>
  <c r="A272" i="42"/>
  <c r="A271" i="42"/>
  <c r="A270" i="42"/>
  <c r="A269" i="42"/>
  <c r="A268" i="42"/>
  <c r="A267" i="42"/>
  <c r="A266" i="42"/>
  <c r="A265" i="42"/>
  <c r="A264" i="42"/>
  <c r="A263" i="42"/>
  <c r="A262" i="42"/>
  <c r="A261" i="42"/>
  <c r="A260" i="42"/>
  <c r="A259" i="42"/>
  <c r="A258" i="42"/>
  <c r="A257" i="42"/>
  <c r="A256" i="42"/>
  <c r="A255" i="42"/>
  <c r="A254" i="42"/>
  <c r="A253" i="42"/>
  <c r="A252" i="42"/>
  <c r="A251" i="42"/>
  <c r="A250" i="42"/>
  <c r="A249" i="42"/>
  <c r="A248" i="42"/>
  <c r="A247" i="42"/>
  <c r="A246" i="42"/>
  <c r="A245" i="42"/>
  <c r="A244" i="42"/>
  <c r="A243" i="42" l="1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7" i="42"/>
  <c r="A6" i="42"/>
  <c r="A5" i="42"/>
  <c r="A4" i="42"/>
  <c r="A3" i="42"/>
  <c r="A2" i="42"/>
  <c r="H511" i="39" l="1"/>
  <c r="I510" i="39" l="1"/>
  <c r="H507" i="39"/>
  <c r="I503" i="39"/>
  <c r="H501" i="39"/>
  <c r="I500" i="39" s="1"/>
  <c r="H496" i="39"/>
  <c r="H494" i="39"/>
  <c r="H493" i="39"/>
  <c r="H492" i="39"/>
  <c r="H485" i="39"/>
  <c r="H484" i="39"/>
  <c r="H483" i="39"/>
  <c r="H482" i="39"/>
  <c r="H481" i="39"/>
  <c r="H480" i="39"/>
  <c r="I490" i="39" l="1"/>
  <c r="I506" i="39"/>
  <c r="H479" i="39"/>
  <c r="H476" i="39"/>
  <c r="H474" i="39"/>
  <c r="H471" i="39"/>
  <c r="I470" i="39" s="1"/>
  <c r="H468" i="39"/>
  <c r="H467" i="39"/>
  <c r="H464" i="39"/>
  <c r="H463" i="39"/>
  <c r="H461" i="39"/>
  <c r="H460" i="39"/>
  <c r="H456" i="39"/>
  <c r="L543" i="39" s="1"/>
  <c r="M543" i="39" s="1"/>
  <c r="H455" i="39"/>
  <c r="H451" i="39"/>
  <c r="H448" i="39"/>
  <c r="H447" i="39"/>
  <c r="H446" i="39"/>
  <c r="I473" i="39" l="1"/>
  <c r="I465" i="39"/>
  <c r="I453" i="39"/>
  <c r="I458" i="39"/>
  <c r="I462" i="39"/>
  <c r="H445" i="39"/>
  <c r="H436" i="39"/>
  <c r="H435" i="39"/>
  <c r="I433" i="39" s="1"/>
  <c r="H431" i="39"/>
  <c r="H430" i="39"/>
  <c r="H427" i="39"/>
  <c r="H426" i="39"/>
  <c r="H425" i="39"/>
  <c r="H424" i="39"/>
  <c r="H423" i="39"/>
  <c r="H422" i="39"/>
  <c r="H421" i="39"/>
  <c r="H420" i="39"/>
  <c r="I417" i="39"/>
  <c r="H415" i="39"/>
  <c r="H414" i="39"/>
  <c r="I412" i="39" s="1"/>
  <c r="H411" i="39"/>
  <c r="H410" i="39"/>
  <c r="H409" i="39"/>
  <c r="H408" i="39"/>
  <c r="H407" i="39"/>
  <c r="I405" i="39" s="1"/>
  <c r="H403" i="39"/>
  <c r="H402" i="39"/>
  <c r="H400" i="39"/>
  <c r="H399" i="39"/>
  <c r="H398" i="39"/>
  <c r="H397" i="39"/>
  <c r="H396" i="39"/>
  <c r="H392" i="39"/>
  <c r="H391" i="39"/>
  <c r="H386" i="39"/>
  <c r="H385" i="39"/>
  <c r="H384" i="39"/>
  <c r="H383" i="39"/>
  <c r="I381" i="39" s="1"/>
  <c r="H379" i="39"/>
  <c r="H378" i="39"/>
  <c r="H377" i="39"/>
  <c r="H376" i="39"/>
  <c r="H375" i="39"/>
  <c r="H374" i="39"/>
  <c r="H369" i="39"/>
  <c r="H368" i="39"/>
  <c r="H366" i="39"/>
  <c r="H365" i="39"/>
  <c r="H363" i="39"/>
  <c r="H362" i="39"/>
  <c r="H361" i="39"/>
  <c r="H360" i="39"/>
  <c r="H354" i="39"/>
  <c r="H353" i="39"/>
  <c r="H390" i="39" l="1"/>
  <c r="H373" i="39"/>
  <c r="I371" i="39" s="1"/>
  <c r="I443" i="39"/>
  <c r="I358" i="39"/>
  <c r="I419" i="39"/>
  <c r="L542" i="39"/>
  <c r="M542" i="39" s="1"/>
  <c r="I429" i="39"/>
  <c r="I394" i="39"/>
  <c r="I388" i="39"/>
  <c r="H351" i="39"/>
  <c r="H350" i="39"/>
  <c r="H349" i="39"/>
  <c r="I347" i="39" s="1"/>
  <c r="H345" i="39"/>
  <c r="H344" i="39"/>
  <c r="H343" i="39"/>
  <c r="H342" i="39"/>
  <c r="H337" i="39"/>
  <c r="I336" i="39" s="1"/>
  <c r="H335" i="39"/>
  <c r="H334" i="39"/>
  <c r="H332" i="39"/>
  <c r="I340" i="39" l="1"/>
  <c r="J533" i="39"/>
  <c r="H333" i="39"/>
  <c r="H331" i="39"/>
  <c r="H330" i="39"/>
  <c r="H329" i="39"/>
  <c r="H328" i="39"/>
  <c r="H327" i="39"/>
  <c r="H326" i="39"/>
  <c r="H325" i="39"/>
  <c r="H317" i="39"/>
  <c r="H316" i="39"/>
  <c r="H315" i="39"/>
  <c r="H312" i="39"/>
  <c r="H311" i="39"/>
  <c r="H310" i="39"/>
  <c r="H309" i="39" l="1"/>
  <c r="J539" i="39" s="1"/>
  <c r="I313" i="39"/>
  <c r="J537" i="39"/>
  <c r="H324" i="39"/>
  <c r="H304" i="39"/>
  <c r="H303" i="39"/>
  <c r="H302" i="39"/>
  <c r="H301" i="39"/>
  <c r="H298" i="39"/>
  <c r="H294" i="39"/>
  <c r="I293" i="39" s="1"/>
  <c r="H292" i="39"/>
  <c r="I291" i="39" s="1"/>
  <c r="H290" i="39"/>
  <c r="I289" i="39" s="1"/>
  <c r="H287" i="39"/>
  <c r="H286" i="39"/>
  <c r="H296" i="39" s="1"/>
  <c r="I295" i="39" s="1"/>
  <c r="H285" i="39"/>
  <c r="H284" i="39"/>
  <c r="H283" i="39"/>
  <c r="H282" i="39"/>
  <c r="H280" i="39"/>
  <c r="I307" i="39" l="1"/>
  <c r="H281" i="39"/>
  <c r="I279" i="39" s="1"/>
  <c r="I322" i="39"/>
  <c r="J534" i="39"/>
  <c r="I300" i="39"/>
  <c r="I276" i="39" l="1"/>
  <c r="H277" i="39"/>
  <c r="H274" i="39"/>
  <c r="H273" i="39"/>
  <c r="H272" i="39"/>
  <c r="H267" i="39"/>
  <c r="J532" i="39" l="1"/>
  <c r="H278" i="39"/>
  <c r="I270" i="39"/>
  <c r="J538" i="39"/>
  <c r="H266" i="39"/>
  <c r="H255" i="39"/>
  <c r="H254" i="39"/>
  <c r="H253" i="39"/>
  <c r="H252" i="39"/>
  <c r="H251" i="39"/>
  <c r="H250" i="39"/>
  <c r="H249" i="39"/>
  <c r="H248" i="39"/>
  <c r="H247" i="39"/>
  <c r="H246" i="39"/>
  <c r="H245" i="39"/>
  <c r="H240" i="39"/>
  <c r="H239" i="39"/>
  <c r="H238" i="39"/>
  <c r="H237" i="39"/>
  <c r="I235" i="39" s="1"/>
  <c r="H233" i="39"/>
  <c r="H232" i="39"/>
  <c r="H231" i="39"/>
  <c r="H230" i="39"/>
  <c r="H229" i="39"/>
  <c r="H228" i="39"/>
  <c r="H227" i="39"/>
  <c r="H226" i="39"/>
  <c r="H225" i="39"/>
  <c r="H224" i="39"/>
  <c r="H223" i="39"/>
  <c r="H222" i="39"/>
  <c r="H221" i="39"/>
  <c r="H220" i="39"/>
  <c r="H219" i="39"/>
  <c r="H218" i="39"/>
  <c r="H217" i="39"/>
  <c r="H216" i="39"/>
  <c r="H215" i="39"/>
  <c r="H214" i="39"/>
  <c r="H213" i="39"/>
  <c r="H211" i="39"/>
  <c r="H210" i="39"/>
  <c r="H207" i="39"/>
  <c r="H206" i="39"/>
  <c r="H205" i="39"/>
  <c r="H204" i="39"/>
  <c r="H203" i="39"/>
  <c r="H200" i="39"/>
  <c r="H199" i="39"/>
  <c r="H198" i="39"/>
  <c r="H197" i="39"/>
  <c r="H196" i="39"/>
  <c r="H195" i="39"/>
  <c r="H194" i="39"/>
  <c r="H193" i="39"/>
  <c r="H192" i="39"/>
  <c r="H185" i="39"/>
  <c r="I184" i="39" s="1"/>
  <c r="I264" i="39" l="1"/>
  <c r="J535" i="39"/>
  <c r="I209" i="39"/>
  <c r="I210" i="39"/>
  <c r="I252" i="39"/>
  <c r="I202" i="39"/>
  <c r="I227" i="39"/>
  <c r="I191" i="39"/>
  <c r="H244" i="39"/>
  <c r="I242" i="39" s="1"/>
  <c r="H178" i="39"/>
  <c r="H177" i="39"/>
  <c r="H176" i="39"/>
  <c r="H175" i="39"/>
  <c r="H173" i="39"/>
  <c r="H172" i="39"/>
  <c r="H171" i="39"/>
  <c r="H170" i="39"/>
  <c r="I189" i="39" l="1"/>
  <c r="I187" i="39" s="1"/>
  <c r="H168" i="39"/>
  <c r="I167" i="39" s="1"/>
  <c r="G152" i="39"/>
  <c r="C148" i="39"/>
  <c r="C144" i="39"/>
  <c r="C140" i="39"/>
  <c r="C142" i="39" s="1"/>
  <c r="H123" i="39"/>
  <c r="I122" i="39" s="1"/>
  <c r="H120" i="39"/>
  <c r="I119" i="39" s="1"/>
  <c r="H117" i="39"/>
  <c r="H116" i="39"/>
  <c r="I115" i="39" s="1"/>
  <c r="H113" i="39"/>
  <c r="I112" i="39" s="1"/>
  <c r="H110" i="39"/>
  <c r="H109" i="39"/>
  <c r="I162" i="39" l="1"/>
  <c r="I126" i="39"/>
  <c r="H108" i="39"/>
  <c r="I107" i="39" s="1"/>
  <c r="H101" i="39"/>
  <c r="H100" i="39"/>
  <c r="H99" i="39"/>
  <c r="H98" i="39"/>
  <c r="H93" i="39"/>
  <c r="H92" i="39"/>
  <c r="H91" i="39"/>
  <c r="H90" i="39"/>
  <c r="H89" i="39"/>
  <c r="H88" i="39"/>
  <c r="H87" i="39"/>
  <c r="H86" i="39"/>
  <c r="I105" i="39" l="1"/>
  <c r="I103" i="39" s="1"/>
  <c r="K103" i="39" s="1"/>
  <c r="H97" i="39"/>
  <c r="I96" i="39" s="1"/>
  <c r="H85" i="39"/>
  <c r="H84" i="39"/>
  <c r="H81" i="39"/>
  <c r="H80" i="39"/>
  <c r="H79" i="39"/>
  <c r="H78" i="39"/>
  <c r="H74" i="39"/>
  <c r="H73" i="39"/>
  <c r="H72" i="39"/>
  <c r="H71" i="39"/>
  <c r="H69" i="39"/>
  <c r="H68" i="39"/>
  <c r="H67" i="39"/>
  <c r="H66" i="39"/>
  <c r="H65" i="39"/>
  <c r="H63" i="39"/>
  <c r="H62" i="39"/>
  <c r="H61" i="39"/>
  <c r="H60" i="39"/>
  <c r="I65" i="39" l="1"/>
  <c r="I83" i="39"/>
  <c r="I77" i="39"/>
  <c r="I59" i="39"/>
  <c r="H57" i="39"/>
  <c r="H56" i="39"/>
  <c r="H55" i="39"/>
  <c r="H54" i="39"/>
  <c r="H50" i="39"/>
  <c r="H49" i="39"/>
  <c r="H48" i="39"/>
  <c r="H47" i="39"/>
  <c r="H44" i="39"/>
  <c r="H43" i="39"/>
  <c r="H42" i="39"/>
  <c r="H41" i="39"/>
  <c r="I40" i="39" s="1"/>
  <c r="H38" i="39"/>
  <c r="H37" i="39"/>
  <c r="I36" i="39" s="1"/>
  <c r="H34" i="39"/>
  <c r="I46" i="39" l="1"/>
  <c r="I53" i="39"/>
  <c r="I76" i="39"/>
  <c r="H33" i="39"/>
  <c r="H32" i="39" s="1"/>
  <c r="I31" i="39" s="1"/>
  <c r="H28" i="39"/>
  <c r="H27" i="39"/>
  <c r="I52" i="39" l="1"/>
  <c r="I30" i="39"/>
  <c r="H26" i="39"/>
  <c r="H25" i="39"/>
  <c r="H24" i="39"/>
  <c r="H23" i="39"/>
  <c r="H22" i="39"/>
  <c r="H21" i="39"/>
  <c r="H18" i="39"/>
  <c r="H16" i="39"/>
  <c r="H15" i="39"/>
  <c r="H14" i="39"/>
  <c r="H13" i="39"/>
  <c r="H12" i="39"/>
  <c r="H11" i="39"/>
  <c r="H10" i="39"/>
  <c r="H9" i="39"/>
  <c r="I20" i="39" l="1"/>
  <c r="H8" i="39"/>
  <c r="I7" i="39" s="1"/>
  <c r="I6" i="39" l="1"/>
  <c r="I4" i="39" s="1"/>
  <c r="I2" i="39" s="1"/>
  <c r="L85" i="46"/>
  <c r="J85" i="46"/>
  <c r="J83" i="46"/>
  <c r="D83" i="46"/>
  <c r="D82" i="46"/>
  <c r="D81" i="46"/>
  <c r="L80" i="46"/>
  <c r="L79" i="46"/>
  <c r="J79" i="46"/>
  <c r="L78" i="46"/>
  <c r="J78" i="46"/>
  <c r="L77" i="46"/>
  <c r="J77" i="46"/>
  <c r="D84" i="46" l="1"/>
  <c r="F77" i="46"/>
  <c r="D77" i="46"/>
  <c r="L76" i="46"/>
  <c r="L81" i="46" s="1"/>
  <c r="J76" i="46"/>
  <c r="J81" i="46" s="1"/>
  <c r="F76" i="46"/>
  <c r="D76" i="46"/>
  <c r="D75" i="46"/>
  <c r="D74" i="46"/>
  <c r="D71" i="46"/>
  <c r="F78" i="46" l="1"/>
  <c r="M78" i="46"/>
  <c r="D78" i="46"/>
  <c r="M72" i="46"/>
  <c r="J70" i="46"/>
  <c r="J69" i="46"/>
  <c r="J68" i="46"/>
  <c r="F68" i="46"/>
  <c r="D68" i="46"/>
  <c r="J67" i="46"/>
  <c r="J64" i="46"/>
  <c r="F64" i="46"/>
  <c r="D64" i="46"/>
  <c r="J62" i="46"/>
  <c r="F61" i="46"/>
  <c r="D61" i="46"/>
  <c r="F60" i="46"/>
  <c r="D60" i="46"/>
  <c r="J59" i="46"/>
  <c r="L58" i="46"/>
  <c r="J58" i="46"/>
  <c r="L57" i="46"/>
  <c r="J57" i="46"/>
  <c r="L56" i="46"/>
  <c r="J56" i="46"/>
  <c r="L55" i="46"/>
  <c r="J55" i="46"/>
  <c r="L54" i="46"/>
  <c r="J54" i="46"/>
  <c r="L53" i="46"/>
  <c r="J53" i="46"/>
  <c r="D53" i="46"/>
  <c r="J52" i="46"/>
  <c r="D52" i="46"/>
  <c r="J51" i="46"/>
  <c r="J50" i="46"/>
  <c r="J49" i="46"/>
  <c r="L60" i="46" l="1"/>
  <c r="D70" i="46"/>
  <c r="J71" i="46"/>
  <c r="J48" i="46"/>
  <c r="D48" i="46"/>
  <c r="J47" i="46"/>
  <c r="D47" i="46"/>
  <c r="D45" i="46"/>
  <c r="D44" i="46"/>
  <c r="L41" i="46"/>
  <c r="L44" i="46" s="1"/>
  <c r="J41" i="46"/>
  <c r="D40" i="46"/>
  <c r="D39" i="46"/>
  <c r="D38" i="46"/>
  <c r="D37" i="46"/>
  <c r="L36" i="46"/>
  <c r="J36" i="46"/>
  <c r="D36" i="46"/>
  <c r="D35" i="46"/>
  <c r="F34" i="46"/>
  <c r="D34" i="46"/>
  <c r="L33" i="46"/>
  <c r="J33" i="46"/>
  <c r="D31" i="46"/>
  <c r="F30" i="46"/>
  <c r="D30" i="46"/>
  <c r="L29" i="46"/>
  <c r="J29" i="46"/>
  <c r="F29" i="46"/>
  <c r="D29" i="46"/>
  <c r="L23" i="46"/>
  <c r="J23" i="46"/>
  <c r="F23" i="46"/>
  <c r="F22" i="46"/>
  <c r="D22" i="46"/>
  <c r="D25" i="46" s="1"/>
  <c r="J21" i="46"/>
  <c r="L20" i="46"/>
  <c r="J20" i="46"/>
  <c r="F16" i="46"/>
  <c r="D16" i="46"/>
  <c r="J15" i="46"/>
  <c r="J14" i="46"/>
  <c r="D14" i="46"/>
  <c r="J13" i="46"/>
  <c r="J12" i="46"/>
  <c r="J11" i="46"/>
  <c r="F10" i="46"/>
  <c r="D10" i="46"/>
  <c r="L9" i="46"/>
  <c r="J9" i="46"/>
  <c r="L8" i="46"/>
  <c r="J8" i="46"/>
  <c r="L7" i="46"/>
  <c r="J7" i="46"/>
  <c r="F7" i="46"/>
  <c r="D7" i="46"/>
  <c r="F32" i="46" l="1"/>
  <c r="N11" i="46"/>
  <c r="O32" i="46"/>
  <c r="D32" i="46"/>
  <c r="O33" i="46"/>
  <c r="D41" i="46"/>
  <c r="F25" i="46"/>
  <c r="N33" i="46"/>
  <c r="J60" i="46"/>
  <c r="L16" i="46"/>
  <c r="K86" i="46" s="1"/>
  <c r="J16" i="46"/>
  <c r="J86" i="46" s="1"/>
  <c r="N13" i="46"/>
  <c r="F41" i="46"/>
  <c r="J44" i="46"/>
  <c r="L86" i="46" l="1"/>
  <c r="D42" i="46"/>
  <c r="O34" i="46"/>
  <c r="N34" i="46"/>
  <c r="E86" i="46"/>
  <c r="D86" i="46"/>
  <c r="F86" i="46" s="1"/>
  <c r="L87" i="46" s="1"/>
  <c r="F42" i="46"/>
  <c r="C146" i="39" l="1"/>
  <c r="C150" i="39"/>
  <c r="D87" i="46" l="1"/>
  <c r="E142" i="39"/>
  <c r="E87" i="46" l="1"/>
  <c r="F87" i="46" s="1"/>
  <c r="F88" i="46" s="1"/>
  <c r="G142" i="39"/>
  <c r="H142" i="39" s="1"/>
  <c r="H153" i="39" s="1"/>
  <c r="I153" i="39" s="1"/>
  <c r="D88" i="46"/>
  <c r="E146" i="39"/>
  <c r="G146" i="39" s="1"/>
  <c r="H146" i="39" s="1"/>
  <c r="H154" i="39" s="1"/>
  <c r="I154" i="39" s="1"/>
  <c r="E150" i="39"/>
  <c r="G150" i="39" s="1"/>
  <c r="H150" i="39" s="1"/>
  <c r="H155" i="39" s="1"/>
  <c r="I155" i="39" s="1"/>
  <c r="E88" i="46" l="1"/>
  <c r="H156" i="39"/>
  <c r="I156" i="39"/>
  <c r="I142" i="39" l="1"/>
  <c r="I150" i="39" s="1"/>
  <c r="J150" i="39" s="1"/>
  <c r="J142" i="39" l="1"/>
  <c r="I146" i="39"/>
  <c r="J146" i="39" s="1"/>
  <c r="H440" i="39"/>
  <c r="I438" i="39" s="1"/>
  <c r="I356" i="39" l="1"/>
  <c r="J540" i="39" l="1"/>
  <c r="K545" i="39" s="1"/>
  <c r="K546" i="39" s="1"/>
  <c r="L356" i="39"/>
  <c r="G50" i="66" l="1"/>
  <c r="G51" i="66" s="1"/>
  <c r="P74" i="2" l="1"/>
</calcChain>
</file>

<file path=xl/sharedStrings.xml><?xml version="1.0" encoding="utf-8"?>
<sst xmlns="http://schemas.openxmlformats.org/spreadsheetml/2006/main" count="11822" uniqueCount="3739">
  <si>
    <t>01003</t>
  </si>
  <si>
    <t>TL ATM KASALARI HESABI</t>
  </si>
  <si>
    <t>01003413</t>
  </si>
  <si>
    <t>TOPÇU ALAYı TÜRKELI</t>
  </si>
  <si>
    <t>01003414</t>
  </si>
  <si>
    <t>YıLMAZKÖY 50. PIYADE ALA</t>
  </si>
  <si>
    <t>01003415</t>
  </si>
  <si>
    <t>ÇAMLıBEL 39. MEK. PIY. T</t>
  </si>
  <si>
    <t>01003416</t>
  </si>
  <si>
    <t>YEŞILYURT AILE KANTINI</t>
  </si>
  <si>
    <t>01003417</t>
  </si>
  <si>
    <t>GÜZELYURT 49. PIYADE ALA</t>
  </si>
  <si>
    <t>01003418</t>
  </si>
  <si>
    <t>YALı LOJMANLARı GIRNE</t>
  </si>
  <si>
    <t>01003419</t>
  </si>
  <si>
    <t>PAŞAKÖY ATM KASASI</t>
  </si>
  <si>
    <t>01003420</t>
  </si>
  <si>
    <t>TUĞ KH DEĞİRMENLİK ATM K</t>
  </si>
  <si>
    <t>01003421</t>
  </si>
  <si>
    <t>28. MKNZ P.A. ULUKIŞLA A</t>
  </si>
  <si>
    <t>01003422</t>
  </si>
  <si>
    <t>KTBK İS.TB.K.LIĞI DİKMEN</t>
  </si>
  <si>
    <t>01003423</t>
  </si>
  <si>
    <t>61.P.A. E TİPİ AS.GZN.MD</t>
  </si>
  <si>
    <t>01003424</t>
  </si>
  <si>
    <t>30.MKNZ.P.A.KIRKLAR  ATM</t>
  </si>
  <si>
    <t>01003425</t>
  </si>
  <si>
    <t>İS.SVŞ.TB.K.LIĞI PİRHAN</t>
  </si>
  <si>
    <t>01003426</t>
  </si>
  <si>
    <t>KOMD.A.K.LIĞI ALEVKAYASI</t>
  </si>
  <si>
    <t>01003427</t>
  </si>
  <si>
    <t>TOP.A.K.LIĞI DİKMEN ATM</t>
  </si>
  <si>
    <t>01003428</t>
  </si>
  <si>
    <t>GAZİMAĞUSA ORDUEVİ ATM</t>
  </si>
  <si>
    <t>01003429</t>
  </si>
  <si>
    <t>1. KOMD. TB. K.LIĞI GÜNG</t>
  </si>
  <si>
    <t>01003435</t>
  </si>
  <si>
    <t>2. MKNZ P.T. GÖKHAN KIŞL</t>
  </si>
  <si>
    <t>01003436</t>
  </si>
  <si>
    <t>YENIŞEHIR MISAFIRHANE AT</t>
  </si>
  <si>
    <t>01003437</t>
  </si>
  <si>
    <t>KOLORDU  ATM KASASI</t>
  </si>
  <si>
    <t>01003438</t>
  </si>
  <si>
    <t>LOJ.DS.GR.K. BKM.TB. ATM</t>
  </si>
  <si>
    <t>0103</t>
  </si>
  <si>
    <t>ÖZEL ATM KASASI</t>
  </si>
  <si>
    <t>01032</t>
  </si>
  <si>
    <t>01032756</t>
  </si>
  <si>
    <t>GAZIMAĞUSA ATM KASASI</t>
  </si>
  <si>
    <t>01033</t>
  </si>
  <si>
    <t>01033413</t>
  </si>
  <si>
    <t>01033414</t>
  </si>
  <si>
    <t>01033415</t>
  </si>
  <si>
    <t>01033416</t>
  </si>
  <si>
    <t>01033417</t>
  </si>
  <si>
    <t>01033418</t>
  </si>
  <si>
    <t>01033419</t>
  </si>
  <si>
    <t>01033420</t>
  </si>
  <si>
    <t>01033421</t>
  </si>
  <si>
    <t>01033422</t>
  </si>
  <si>
    <t>01033423</t>
  </si>
  <si>
    <t>01033424</t>
  </si>
  <si>
    <t>01033425</t>
  </si>
  <si>
    <t>01033426</t>
  </si>
  <si>
    <t>01033427</t>
  </si>
  <si>
    <t>01033428</t>
  </si>
  <si>
    <t>01033429</t>
  </si>
  <si>
    <t>01033435</t>
  </si>
  <si>
    <t>01033436</t>
  </si>
  <si>
    <t>01033437</t>
  </si>
  <si>
    <t>01033438</t>
  </si>
  <si>
    <t>DEVLET BORÇLANMA TAHVİLL</t>
  </si>
  <si>
    <t>040</t>
  </si>
  <si>
    <t>PARA PİYASALARINDAN ALAC</t>
  </si>
  <si>
    <t>04001</t>
  </si>
  <si>
    <t>BANKALAR ARASI PARA PİYA</t>
  </si>
  <si>
    <t>113</t>
  </si>
  <si>
    <t>KISA VDL.TEMİNATLI İHRAC</t>
  </si>
  <si>
    <t>11311</t>
  </si>
  <si>
    <t>DÖVİZ KREDİSİ</t>
  </si>
  <si>
    <t>KEOZ2G</t>
  </si>
  <si>
    <t>119</t>
  </si>
  <si>
    <t>KISA VDL.TEMİNATLI DİĞER</t>
  </si>
  <si>
    <t>11911</t>
  </si>
  <si>
    <t>119110</t>
  </si>
  <si>
    <t>K5OZTD</t>
  </si>
  <si>
    <t>V1OV2A</t>
  </si>
  <si>
    <t>14011</t>
  </si>
  <si>
    <t>140110</t>
  </si>
  <si>
    <t>MTOZTA</t>
  </si>
  <si>
    <t>İŞLETME KREDİLERİ AET (K</t>
  </si>
  <si>
    <t>MTOZTD</t>
  </si>
  <si>
    <t>MSOZTD</t>
  </si>
  <si>
    <t>TAŞIT KREDİLERİ AET (KAE</t>
  </si>
  <si>
    <t>141110</t>
  </si>
  <si>
    <t>G6OZTD</t>
  </si>
  <si>
    <t>OUV. İŞLETME KREDİLERİ-Y</t>
  </si>
  <si>
    <t>142010</t>
  </si>
  <si>
    <t>KOOPERATİF KREDİLERİ</t>
  </si>
  <si>
    <t>1420104</t>
  </si>
  <si>
    <t>DOĞRUDAN KREDİ (HAZİNE S</t>
  </si>
  <si>
    <t>PSCETD</t>
  </si>
  <si>
    <t>DOĞRUDAN KREDİ</t>
  </si>
  <si>
    <t>RROTT0</t>
  </si>
  <si>
    <t>RYOTT0</t>
  </si>
  <si>
    <t>TAH.ŞÜP.KREDİLİ MEVDUAT</t>
  </si>
  <si>
    <t>R9OTT0</t>
  </si>
  <si>
    <t>ZAR.NİT.KREDİ DIŞI ALACA</t>
  </si>
  <si>
    <t>QFOTZ7</t>
  </si>
  <si>
    <t>QGOTZ7</t>
  </si>
  <si>
    <t>Y3OTRU</t>
  </si>
  <si>
    <t>Y3OVRU</t>
  </si>
  <si>
    <t>Y3OZRC</t>
  </si>
  <si>
    <t>Y3OZRG</t>
  </si>
  <si>
    <t>Y3OZRU</t>
  </si>
  <si>
    <t>22001002</t>
  </si>
  <si>
    <t>KOOPERATİF KREDİLERİNDEN</t>
  </si>
  <si>
    <t>222992</t>
  </si>
  <si>
    <t>MUHTELİF İŞLEMLER</t>
  </si>
  <si>
    <t>2229920</t>
  </si>
  <si>
    <t>BANKALARARASI PARA PIYAS</t>
  </si>
  <si>
    <t>BMOVAC</t>
  </si>
  <si>
    <t>279</t>
  </si>
  <si>
    <t>MUHTELİF ALACAKLAR - Y.P</t>
  </si>
  <si>
    <t>27900</t>
  </si>
  <si>
    <t>280992</t>
  </si>
  <si>
    <t>ATM KASA NOKSANI</t>
  </si>
  <si>
    <t>28099592</t>
  </si>
  <si>
    <t>KWD</t>
  </si>
  <si>
    <t>JPY</t>
  </si>
  <si>
    <t>2940013</t>
  </si>
  <si>
    <t>2940017</t>
  </si>
  <si>
    <t>XDOZBV</t>
  </si>
  <si>
    <t>VADESİZ RESMİ KUR.MEVD.</t>
  </si>
  <si>
    <t>XFOZMD</t>
  </si>
  <si>
    <t>30803</t>
  </si>
  <si>
    <t>YABANCI MEVDUAT BANKALAR</t>
  </si>
  <si>
    <t>XHAPMC</t>
  </si>
  <si>
    <t>30903</t>
  </si>
  <si>
    <t>QZAPMC</t>
  </si>
  <si>
    <t>VDOTCK</t>
  </si>
  <si>
    <t>VDOTD5</t>
  </si>
  <si>
    <t>VDOTD6</t>
  </si>
  <si>
    <t>VDOTD9</t>
  </si>
  <si>
    <t>VFOTCA</t>
  </si>
  <si>
    <t>VFOTCI</t>
  </si>
  <si>
    <t>VFOTD6</t>
  </si>
  <si>
    <t>VFOTD9</t>
  </si>
  <si>
    <t>VGOZD1</t>
  </si>
  <si>
    <t>312002</t>
  </si>
  <si>
    <t>ALTI AYVADELİ  MEVDUAT -</t>
  </si>
  <si>
    <t>VHOTD4</t>
  </si>
  <si>
    <t>312004</t>
  </si>
  <si>
    <t>1 YILDAN UZUN VADELİ  ME</t>
  </si>
  <si>
    <t>VHOTD9</t>
  </si>
  <si>
    <t>VDOZCC</t>
  </si>
  <si>
    <t>VDOZC2</t>
  </si>
  <si>
    <t>VDOZCF</t>
  </si>
  <si>
    <t>314213</t>
  </si>
  <si>
    <t>VDOZD6</t>
  </si>
  <si>
    <t>VDCSD1</t>
  </si>
  <si>
    <t>VDCID1</t>
  </si>
  <si>
    <t>VDCHD1</t>
  </si>
  <si>
    <t>314401</t>
  </si>
  <si>
    <t>VDCHD2</t>
  </si>
  <si>
    <t>3500000</t>
  </si>
  <si>
    <t>%1 KARŞILIK AYRILACAK 1.</t>
  </si>
  <si>
    <t>3500010</t>
  </si>
  <si>
    <t>%2 KARŞILIK AYRILACAK 2.</t>
  </si>
  <si>
    <t>3500020</t>
  </si>
  <si>
    <t>%0,2 KARŞILIK AYRILACAK</t>
  </si>
  <si>
    <t>360994</t>
  </si>
  <si>
    <t>3609940</t>
  </si>
  <si>
    <t>KEFALET KOOPERATIFI BLOK</t>
  </si>
  <si>
    <t>PERSONEL ÜCRET ÖDEMELERİ</t>
  </si>
  <si>
    <t>3804024</t>
  </si>
  <si>
    <t>SOSYAL KESİNTİLER MAAŞ (</t>
  </si>
  <si>
    <t>3804034</t>
  </si>
  <si>
    <t>SOSYAL KESİNTİLER (BANKA</t>
  </si>
  <si>
    <t>390009</t>
  </si>
  <si>
    <t>DİĞER NAKDİ TEMİNATLAR</t>
  </si>
  <si>
    <t>3905097</t>
  </si>
  <si>
    <t>39050970</t>
  </si>
  <si>
    <t>KEFALET KOOPERATIFLERI B</t>
  </si>
  <si>
    <t>HJCEHG</t>
  </si>
  <si>
    <t>KOOP.BLOKE HES.</t>
  </si>
  <si>
    <t>390995</t>
  </si>
  <si>
    <t>DİĞER İŞLEMLER</t>
  </si>
  <si>
    <t>3909950</t>
  </si>
  <si>
    <t>39099502</t>
  </si>
  <si>
    <t>EMANET PARALAR</t>
  </si>
  <si>
    <t>39202</t>
  </si>
  <si>
    <t>KAZANILMAMIŞ GELİRLER</t>
  </si>
  <si>
    <t>392023</t>
  </si>
  <si>
    <t>PEŞİN TAHSİL EDİLEN ÜCRE</t>
  </si>
  <si>
    <t>392029</t>
  </si>
  <si>
    <t>394990</t>
  </si>
  <si>
    <t>ÖDENECEK MAAŞ HAVALELERİ</t>
  </si>
  <si>
    <t>HRCAAL</t>
  </si>
  <si>
    <t>TL - ÖDEME EMİRLERİ</t>
  </si>
  <si>
    <t>440</t>
  </si>
  <si>
    <t>KÂR VE ZARAR - T.P.</t>
  </si>
  <si>
    <t>44001</t>
  </si>
  <si>
    <t>440010</t>
  </si>
  <si>
    <t>44002</t>
  </si>
  <si>
    <t>ZARAR</t>
  </si>
  <si>
    <t>511</t>
  </si>
  <si>
    <t>KISA VDL İHRACAT KRED.DE</t>
  </si>
  <si>
    <t>51111</t>
  </si>
  <si>
    <t>511110</t>
  </si>
  <si>
    <t>BÜNYE KAY. - DİĞER MÜŞTE</t>
  </si>
  <si>
    <t>51424</t>
  </si>
  <si>
    <t>KREDİLİ MEVDUAT</t>
  </si>
  <si>
    <t>514240</t>
  </si>
  <si>
    <t>514241</t>
  </si>
  <si>
    <t>515</t>
  </si>
  <si>
    <t>KISA VDL DİĞER  KRED.DEN</t>
  </si>
  <si>
    <t>51511</t>
  </si>
  <si>
    <t>515110</t>
  </si>
  <si>
    <t>5151102</t>
  </si>
  <si>
    <t>53411</t>
  </si>
  <si>
    <t>DİĞER MÜŞTERİLERDEN-ÖZEL</t>
  </si>
  <si>
    <t>534110</t>
  </si>
  <si>
    <t>5341101</t>
  </si>
  <si>
    <t>535110</t>
  </si>
  <si>
    <t>5351102</t>
  </si>
  <si>
    <t>53600</t>
  </si>
  <si>
    <t>KOOPERATIF KREDILERI</t>
  </si>
  <si>
    <t>536001</t>
  </si>
  <si>
    <t>E.S.K.K. ARACILIGI ILE K</t>
  </si>
  <si>
    <t>536003</t>
  </si>
  <si>
    <t>HAZINEDEN TALEP EDILECEK</t>
  </si>
  <si>
    <t>572</t>
  </si>
  <si>
    <t>PARA PİYASASI  İŞLEMLERİ</t>
  </si>
  <si>
    <t>57200</t>
  </si>
  <si>
    <t>598093</t>
  </si>
  <si>
    <t>KURUMSAL DİĞER FAİZ GELİ</t>
  </si>
  <si>
    <t>5980930</t>
  </si>
  <si>
    <t>KURUMSAL GECİKME FAİZ GE</t>
  </si>
  <si>
    <t>59809300</t>
  </si>
  <si>
    <t>TEMİNAT MEKTUBU KOMİSYON</t>
  </si>
  <si>
    <t>608003</t>
  </si>
  <si>
    <t>608005</t>
  </si>
  <si>
    <t>610214</t>
  </si>
  <si>
    <t>610232</t>
  </si>
  <si>
    <t>65009</t>
  </si>
  <si>
    <t>698</t>
  </si>
  <si>
    <t>VERİLEN DİĞER FAİZLER -</t>
  </si>
  <si>
    <t>69809</t>
  </si>
  <si>
    <t>DİĞER FAİZ GİDERLERİ</t>
  </si>
  <si>
    <t>698090</t>
  </si>
  <si>
    <t>6980900</t>
  </si>
  <si>
    <t>KEFALET KOOP.BLOKE HESAP</t>
  </si>
  <si>
    <t>715</t>
  </si>
  <si>
    <t>KISA VADELİ DİĞER KREDİ</t>
  </si>
  <si>
    <t>71500</t>
  </si>
  <si>
    <t>KURUMSAL KISA VDL DİĞER</t>
  </si>
  <si>
    <t>715009</t>
  </si>
  <si>
    <t>HALK SİGORTA KOMİSYON GE</t>
  </si>
  <si>
    <t>7600759</t>
  </si>
  <si>
    <t>DİĞER SİGORTA GELİRLERİ</t>
  </si>
  <si>
    <t>HALK HAYAT SİGORTA KOMİS</t>
  </si>
  <si>
    <t>YURT DIŞINDAN GELEN HAVA</t>
  </si>
  <si>
    <t>760170</t>
  </si>
  <si>
    <t>7609906</t>
  </si>
  <si>
    <t>KURUMSAL TAHSİLAT HİZMET</t>
  </si>
  <si>
    <t>7609907</t>
  </si>
  <si>
    <t>7609915</t>
  </si>
  <si>
    <t>790049</t>
  </si>
  <si>
    <t>791014</t>
  </si>
  <si>
    <t>ÖDENEN ÜCRETLER</t>
  </si>
  <si>
    <t>81000715</t>
  </si>
  <si>
    <t>PERFORMANS PRİMLERİ</t>
  </si>
  <si>
    <t>81002509</t>
  </si>
  <si>
    <t>KKTC İHTİYAT SANDIĞI KUR</t>
  </si>
  <si>
    <t>81003</t>
  </si>
  <si>
    <t>ÜCRETLİ YILLIK İZİNLER</t>
  </si>
  <si>
    <t>8101002</t>
  </si>
  <si>
    <t>YURT İÇİ GÖREV HARCIRAHL</t>
  </si>
  <si>
    <t>81010020</t>
  </si>
  <si>
    <t>GÜNDELİK GİDERLERİ</t>
  </si>
  <si>
    <t>81010022</t>
  </si>
  <si>
    <t>YOL GİDERLERİ</t>
  </si>
  <si>
    <t>DİĞER KOMİSYON VE ÜCRETL</t>
  </si>
  <si>
    <t>870</t>
  </si>
  <si>
    <t>87000</t>
  </si>
  <si>
    <t>870002</t>
  </si>
  <si>
    <t>8700022</t>
  </si>
  <si>
    <t>DEĞERLEME ZARARLARI</t>
  </si>
  <si>
    <t>87100</t>
  </si>
  <si>
    <t>88014</t>
  </si>
  <si>
    <t>880169</t>
  </si>
  <si>
    <t>88019</t>
  </si>
  <si>
    <t>KRE.KART. VE BAN. HİZM.</t>
  </si>
  <si>
    <t>880191</t>
  </si>
  <si>
    <t>BANKACILIK HİZMETLERİ PR</t>
  </si>
  <si>
    <t>8801912</t>
  </si>
  <si>
    <t>BORDROLU İŞLEMLER NAKİT</t>
  </si>
  <si>
    <t>8809930</t>
  </si>
  <si>
    <t>SERBEST MESLEK MAKBUZU K</t>
  </si>
  <si>
    <t>88099300</t>
  </si>
  <si>
    <t>EKSPERLERE YAPILAN ÖDEME</t>
  </si>
  <si>
    <t>88099319</t>
  </si>
  <si>
    <t>GRUP NAKİL ARAÇLARI DİĞE</t>
  </si>
  <si>
    <t>880999</t>
  </si>
  <si>
    <t>881000</t>
  </si>
  <si>
    <t>88207</t>
  </si>
  <si>
    <t>GEÇMİŞ YILLAR GELİRLERİN</t>
  </si>
  <si>
    <t>882070</t>
  </si>
  <si>
    <t>88307</t>
  </si>
  <si>
    <t>9AOZ2B</t>
  </si>
  <si>
    <t>910121</t>
  </si>
  <si>
    <t>9AOZTD</t>
  </si>
  <si>
    <t>91280</t>
  </si>
  <si>
    <t>912900</t>
  </si>
  <si>
    <t>BAYİLİK TEMİNATI İLE İLG</t>
  </si>
  <si>
    <t>91380</t>
  </si>
  <si>
    <t>913903</t>
  </si>
  <si>
    <t>9800693</t>
  </si>
  <si>
    <t>KIBRIS ÇEKLERİ</t>
  </si>
  <si>
    <t>98200237</t>
  </si>
  <si>
    <t>98200238</t>
  </si>
  <si>
    <t>TAKASTAN İADE EDİLEN ÇEK</t>
  </si>
  <si>
    <t>9821011</t>
  </si>
  <si>
    <t>98210110</t>
  </si>
  <si>
    <t>MÜŞTERİDEN ALINAN</t>
  </si>
  <si>
    <t>98300237</t>
  </si>
  <si>
    <t>98300238</t>
  </si>
  <si>
    <t>9831011</t>
  </si>
  <si>
    <t>98310110</t>
  </si>
  <si>
    <t>98310404</t>
  </si>
  <si>
    <t>ARSA ARAZİ (BELEDİYE SIN</t>
  </si>
  <si>
    <t>9831080</t>
  </si>
  <si>
    <t>98310800</t>
  </si>
  <si>
    <t>9831089</t>
  </si>
  <si>
    <t>98310895</t>
  </si>
  <si>
    <t>SÖZLEŞMELER</t>
  </si>
  <si>
    <t>996018</t>
  </si>
  <si>
    <t>BANKA KARTLARI</t>
  </si>
  <si>
    <t>9960181</t>
  </si>
  <si>
    <t>99625</t>
  </si>
  <si>
    <t>TASFİYE OLACAK ALACAKLAR</t>
  </si>
  <si>
    <t>996259</t>
  </si>
  <si>
    <t>KREDİ KARTLARI</t>
  </si>
  <si>
    <t>9962592</t>
  </si>
  <si>
    <t>VİSA CARD</t>
  </si>
  <si>
    <t>99640071</t>
  </si>
  <si>
    <t>KOOPERATİF KREDİLERİ İŞL</t>
  </si>
  <si>
    <t>PZOZKE</t>
  </si>
  <si>
    <t>MENKUL DEEĞERLER ALIM/SATIM</t>
  </si>
  <si>
    <t>Reklam promosyon giderleri</t>
  </si>
  <si>
    <t>ASKER BORDO İŞLEMLERİ PROM.ÖDEME</t>
  </si>
  <si>
    <t>GEÇMİŞ YILLAR GELİRLERİ…</t>
  </si>
  <si>
    <t>GEÇMİŞ YIL TAHVİL DEĞER DÜŞÜKLÜĞÜ</t>
  </si>
  <si>
    <t>Sigorta Ve Res.Birliği Aidatı</t>
  </si>
  <si>
    <t>(-)</t>
  </si>
  <si>
    <t>(+)</t>
  </si>
  <si>
    <t>EKSPERTİZ HİZMETLERİ</t>
  </si>
  <si>
    <t>NAKLİYE HAMMALİYE</t>
  </si>
  <si>
    <t>Salon araç  masrafları</t>
  </si>
  <si>
    <t>İş aracı  masrafları</t>
  </si>
  <si>
    <t>KAN.KABUL EDİLMEYEN vergi harçlar</t>
  </si>
  <si>
    <t>GENEL-TOPLAM</t>
  </si>
  <si>
    <t>Expertiz hizmeti gideri</t>
  </si>
  <si>
    <t>BAĞLI MENKUL DEĞERLER (NET) (%0 Risk Ağırlığına Tabi Olanlar)</t>
  </si>
  <si>
    <t>SABİT KIYMETLER (Net) (B.K.Y. 28 Mad.ist. Bank.Ed.zor.Kal.Gayr.Menk. Hariç, YASA ve Diğ.Mev.gereği Z.O.İ.G/Men.</t>
  </si>
  <si>
    <t>DİĞER AKTİFLER (66 dan 70 e)</t>
  </si>
  <si>
    <t>a.Peşin Ödenmiş Vergiler</t>
  </si>
  <si>
    <t>b.Özel Görev Hesapları</t>
  </si>
  <si>
    <t>760</t>
  </si>
  <si>
    <t>BANKACILIK HİZMETLERİ GE</t>
  </si>
  <si>
    <t>İTHALAT AKREDİTİFİ KOMİS</t>
  </si>
  <si>
    <t>76003</t>
  </si>
  <si>
    <t>TAHSİL SENEDİ KOMİSYONLA</t>
  </si>
  <si>
    <t>76004</t>
  </si>
  <si>
    <t>ALINAN İSTİHBARAT ÜCRETL</t>
  </si>
  <si>
    <t>760040</t>
  </si>
  <si>
    <t>760041</t>
  </si>
  <si>
    <t>76005</t>
  </si>
  <si>
    <t>HAVALE KOMİSYONLARI</t>
  </si>
  <si>
    <t>760050</t>
  </si>
  <si>
    <t>76007</t>
  </si>
  <si>
    <t>SİGORTA KOMİSYONLARI</t>
  </si>
  <si>
    <t>760075</t>
  </si>
  <si>
    <t>HAYAT SİGORTASI KOMİSYON</t>
  </si>
  <si>
    <t>76008</t>
  </si>
  <si>
    <t>TAHSİL VE TEDİYE KOMİSYO</t>
  </si>
  <si>
    <t>760081</t>
  </si>
  <si>
    <t>76009</t>
  </si>
  <si>
    <t>KİRALIK KASA GELİRLERİ</t>
  </si>
  <si>
    <t>76011</t>
  </si>
  <si>
    <t>EFEKTİF VE DÖVİZ ALIM SA</t>
  </si>
  <si>
    <t>76013</t>
  </si>
  <si>
    <t>ŞUBELERDEN ALINAN KOMİSY</t>
  </si>
  <si>
    <t>c.OECD Ülk.Mrk.Yön.İle Mrk.Bank.dan Ol.Diğ.Al. ve Bu Kurumlarca Garanti Edilen Diğ.Al. ile % 0 Risk</t>
  </si>
  <si>
    <t xml:space="preserve">Ağırlığına Tabi Menk.Kıy.ile, Nakit ve Hazine Kefaletiyle Teminat Altına Alınan Diğer Alacaklar </t>
  </si>
  <si>
    <t>d.Şubeler Cari Hesabı</t>
  </si>
  <si>
    <t>e.Altın Deposu</t>
  </si>
  <si>
    <t>GARANTİ VE KEFALETLER (72 den 77 e)</t>
  </si>
  <si>
    <t>a.Nakit Karşılığı Verilen Garanti ve Kefaletler</t>
  </si>
  <si>
    <t>b.Hazine ve Merkez Bankasına Kull.Gar.ve Kef.ileHazine Kefaletiyle Verilen Garanti ve Kefaletler</t>
  </si>
  <si>
    <t xml:space="preserve">c.Hazinece veya Hazine Kefaleti ile Çık.Men.Kıy.Karş.Verilen Garanti ve ve Kefaletler </t>
  </si>
  <si>
    <t>d.OECD Ül.Mer.Yön.ile Mrk.Bnk.nın Kef.le Ver.Gar.ve Kef.ile Bu Kurumlarca veya Bunların Kefaletiyle ihraç edilen menkul kıymetlerle teminet altına alınan garantı ve kefaletler</t>
  </si>
  <si>
    <t xml:space="preserve">e.Bankaların Kendi İhraç Ettikleri Menkul Kıymetlerle Tem.Alt.Al.Gr.ve Kf.(YFKB Hariç)  </t>
  </si>
  <si>
    <t>f.Cirolar</t>
  </si>
  <si>
    <t>TAAHHÜTLER (79+80)</t>
  </si>
  <si>
    <t>a.Hazinece veya Haz.Kef.İle Çık.Men.Kıy.,OECD Ülk.Merk.Yön.ile Merkez Bankalarınca ya da Bunların Kef.ile İhr.Ed.Men.Kıy.Taah.</t>
  </si>
  <si>
    <t>b.Herhangi Bir  Şarta Bağlı Kalmaksızın Banka Tar.İstenildiğinde İptali Mümkün Cayılabilir Taahhütler ile karşılığı nakit olan Cayılamaz Taah.</t>
  </si>
  <si>
    <t>DÖV.VE FAİZ HAD. İLE İLG. İŞL. (%0 R.A.T.Kr.Öz.Benz.Öz.Ol.Karş.Tar.Alac.İliş.Tut.-Kred.Dön.Or.İle Ağ.)</t>
  </si>
  <si>
    <t>FAİZ VE GELİR TAHAKKUK VE REEESKONTLARI (%0 Risk Ağırlığına Tabi Tutulan Kalemlerin)</t>
  </si>
  <si>
    <t>fark</t>
  </si>
  <si>
    <t>01001654</t>
  </si>
  <si>
    <t>LEFKOŞA MEDİKENT HAST. A</t>
  </si>
  <si>
    <t>TL ATM KASALARI HES.</t>
  </si>
  <si>
    <t>14030</t>
  </si>
  <si>
    <t>TAKSİTLİ TİCARİ KREDİLER</t>
  </si>
  <si>
    <t>140301</t>
  </si>
  <si>
    <t>M1OZTD</t>
  </si>
  <si>
    <t>OUV.TAŞIT KRD. AET</t>
  </si>
  <si>
    <t>156</t>
  </si>
  <si>
    <t>15690</t>
  </si>
  <si>
    <t>156902</t>
  </si>
  <si>
    <t>SKOTTD</t>
  </si>
  <si>
    <t>YİPA U.VDL.İHTİYAÇ KREDİ</t>
  </si>
  <si>
    <t>SKOT2G</t>
  </si>
  <si>
    <t>BİREYSEL KREDİ KARTLARI</t>
  </si>
  <si>
    <t>YİPA-KREDİ KART</t>
  </si>
  <si>
    <t>30423</t>
  </si>
  <si>
    <t>DÖNER SERMAYELİ KURULUŞL</t>
  </si>
  <si>
    <t>304230</t>
  </si>
  <si>
    <t>SABİT FAİZLİ-DÖNER SER.K</t>
  </si>
  <si>
    <t>XFCFMA</t>
  </si>
  <si>
    <t>30459</t>
  </si>
  <si>
    <t>DİĞER - SABİT</t>
  </si>
  <si>
    <t>304590</t>
  </si>
  <si>
    <t>SABİT FAİZLİ - DİĞER</t>
  </si>
  <si>
    <t>XGOZMA</t>
  </si>
  <si>
    <t>VDOTCH</t>
  </si>
  <si>
    <t>314212</t>
  </si>
  <si>
    <t>VDOZD4</t>
  </si>
  <si>
    <t>38040958</t>
  </si>
  <si>
    <t>EMEKLİ SANDIĞI SAĞLIK Sİ</t>
  </si>
  <si>
    <t>39080</t>
  </si>
  <si>
    <t>SATICILARA BORÇLAR</t>
  </si>
  <si>
    <t>390800</t>
  </si>
  <si>
    <t>ÖDENECEK FATURALAR</t>
  </si>
  <si>
    <t>39180</t>
  </si>
  <si>
    <t>391800</t>
  </si>
  <si>
    <t>5141196</t>
  </si>
  <si>
    <t>TAZMİN EDİLMİŞ VE NAKDE</t>
  </si>
  <si>
    <t>53422</t>
  </si>
  <si>
    <t>534221</t>
  </si>
  <si>
    <t>546023</t>
  </si>
  <si>
    <t>610213</t>
  </si>
  <si>
    <t>744</t>
  </si>
  <si>
    <t>810062</t>
  </si>
  <si>
    <t>840029</t>
  </si>
  <si>
    <t>8400299</t>
  </si>
  <si>
    <t>880039</t>
  </si>
  <si>
    <t>DİĞER SİGORTA GİDERİ</t>
  </si>
  <si>
    <t>8800390</t>
  </si>
  <si>
    <t>KASA HIRSIZLIK VE YANGIN</t>
  </si>
  <si>
    <t>88003901</t>
  </si>
  <si>
    <t>9820035</t>
  </si>
  <si>
    <t>MUNZAM (FBOA) SENETLER</t>
  </si>
  <si>
    <t>10-</t>
  </si>
  <si>
    <t>11-</t>
  </si>
  <si>
    <t>12-</t>
  </si>
  <si>
    <t>13-</t>
  </si>
  <si>
    <t>14-</t>
  </si>
  <si>
    <t>d.Diğer Akreditifler (%0 ve %20 Risk Ağ.Tabi Tut. Haricindekiler)</t>
  </si>
  <si>
    <t>TAAHHÜTLER (119+120)</t>
  </si>
  <si>
    <t>a.Senet İhracına Aracılık Taahhütleri</t>
  </si>
  <si>
    <t>b.Diğer Cayılamaz Taahhütler (%0 ve %100 Risk Ağırlığına Tabi Ol. Hariç)</t>
  </si>
  <si>
    <t>DİĞER NAZIM HESAPLAR - Menkul Değerler İhracına Aracılık ve Kefalet İşlemleri</t>
  </si>
  <si>
    <t>FAİZ VE GELİR TAHAKKUK VE REESKONTLARI (%50 Risk Ağ.Tabi Tut. Kalemler)</t>
  </si>
  <si>
    <t>RİSK AĞIRLIĞI %100 OLAN KALEMLER TOPLAM(124+127+128+129+130+131+132+133+136+137+138+143+144+108)</t>
  </si>
  <si>
    <t>NAKİT DEĞERLER (125+126)</t>
  </si>
  <si>
    <t>a.Vadesi Gelmiş Menkul Değerler (%100 Risk Ağ.Men.Değ.İlişkin)</t>
  </si>
  <si>
    <t xml:space="preserve">b.Satın Alınan Diğer Yabancı Para Banka Çekleri </t>
  </si>
  <si>
    <t>YURT İÇİ,YURT DIŞI BANKALAR,YURT DIŞI MERKEZ VE ŞUBELER- Diğ.Yurtdışı Bnk.(OECD Ül.Ku.Y.Dışı Bn.Nez.Tem.Ver.Blok.Ed.Bn.Ser.Tas.Bulunm.Mev.Dah.)</t>
  </si>
  <si>
    <t>MENKUL DEĞERLER CÜZDANI (Net) - Diğer Menkul Değerler</t>
  </si>
  <si>
    <t>TAKİPTEKİ ALACAKLAR (Net)</t>
  </si>
  <si>
    <t>SABİT KIYMETLER (Net) (Elden Çıkarılacak Kıymetler Dahil)</t>
  </si>
  <si>
    <t>İŞTİRAKLER, BAĞLI ORTAKLIKLAR VE BAĞLI MENKUL DEĞERLER (134+135)</t>
  </si>
  <si>
    <t xml:space="preserve">a.Mali Olmayan İştirakler ve Bağlı Ortaklıklara İlişkin Hisseler </t>
  </si>
  <si>
    <t>b.%0 ve %20 Risk Ağırlıklı Bağlı Menk.Değ.Hariç Diğer Bağlı Menkul Değerler</t>
  </si>
  <si>
    <t>MUHTELİF ALACAKLAR - Diğer Risk Guruplarına Girmeyen Muhtelif Alacaklar</t>
  </si>
  <si>
    <t>DİĞER AKTİFLER (İlk Tes.Gid.,Öz.Gör.Hes.,Peş.Öd.Gid.,Peş.Öd.Ver.H.,OECD Ül.Mrk.Yön.İle Mer.Bn.dan Olan</t>
  </si>
  <si>
    <t>Diğ.Al. ve Bu Kur.ca Gar.Ed. Diğ.Al., ŞCH, Altın Dep.H.,Diğ.Akt.Başl.Böl.Kaps.Diğ.Hes.)</t>
  </si>
  <si>
    <t>GARANTİ VE KEFALETLER (139 den 142 a)</t>
  </si>
  <si>
    <t>a.Diğer Risk Gruplarında Bir Garanti Olarak Risk Ağ. Tabi Tutulmamış "Banka Kabulleri"</t>
  </si>
  <si>
    <t>b.Diğer Risk Grupl.Bir Garanti Ol. Risk Ağ.Tabi Tutulmamış "Garanti Verilen Prefinansmanlar"</t>
  </si>
  <si>
    <t>c.Diğ.Risk Gr.Bir Gar.Ol.R.Ağ.Ta.Tutulma."Riski Bank.Rücu Edilebil.Banka Aktif Değ.İle İlg.Satış İşl."</t>
  </si>
  <si>
    <t>d.Verilen Diğer Garanti ve Kefaletler ve taahhütler (%0, %20, %50 Risk Ağırlığına Tabi Tut.Hariç)</t>
  </si>
  <si>
    <t>DÖV.VE FAİZ HAD. İLE İLG. İŞL.(%100 R.A.T.Kr.Öz.Ben.Öz.Ol.Karş.Tar.Al.İliş.Tut.-Kred.Dön.Or.İle Ağ.)</t>
  </si>
  <si>
    <t>FAİZ VE GELİR TAHAKKUK VE REESKONTLARI (%100 Risk Ağırlığına Tabi Tut. Kalemler)</t>
  </si>
  <si>
    <t>KARŞILAŞTIRMALI BİLANÇOSU</t>
  </si>
  <si>
    <t xml:space="preserve"> -13-</t>
  </si>
  <si>
    <t>Temsil ve ağırlama</t>
  </si>
  <si>
    <t xml:space="preserve">Sosyal Sigorta KKTC </t>
  </si>
  <si>
    <t xml:space="preserve">İhtiyat Sandığı KKTC </t>
  </si>
  <si>
    <t>TÜRKİYE HALK BANKASI A.Ş.-KIBRIS ŞUBELERİ</t>
  </si>
  <si>
    <t>TÜRKİYE HALK BANKASI A.Ş. KIBRIS ŞUBELERİ</t>
  </si>
  <si>
    <t xml:space="preserve">TASSARRUF </t>
  </si>
  <si>
    <t>% İFADESİ</t>
  </si>
  <si>
    <t>TOPLAM FAİZ</t>
  </si>
  <si>
    <t>K/Z GİRECEK RAKAM</t>
  </si>
  <si>
    <t xml:space="preserve">TİCARİ </t>
  </si>
  <si>
    <t>TASARRUF</t>
  </si>
  <si>
    <t>KALKINMA TAH.ALINAN</t>
  </si>
  <si>
    <t>A.Kredilerden Alınan Faizler</t>
  </si>
  <si>
    <t>a - Kısa Vadeli Kredilerden</t>
  </si>
  <si>
    <t>b - Orta ve Uzun Vadeli Kredilerden</t>
  </si>
  <si>
    <t>1) TP Kredilerden Alınan Faizler</t>
  </si>
  <si>
    <t>2) YP Kredilerden Alınan Faizler</t>
  </si>
  <si>
    <t>3) Takipteki Alacaklardan Alınan Faizler</t>
  </si>
  <si>
    <t>C.Bankalardan Alınan Faizler</t>
  </si>
  <si>
    <t>1) K.K.T.C.Merkez Bankasından</t>
  </si>
  <si>
    <t>2) Yurtiçi Bankalardan</t>
  </si>
  <si>
    <t>3) Yurtdışı Bankalardan</t>
  </si>
  <si>
    <t>1) Kalkınma Bankası Tahvillerinden</t>
  </si>
  <si>
    <t>2) Diğer Menkul Kıymetlerden</t>
  </si>
  <si>
    <t xml:space="preserve">E.Diğer Faiz Gelirleri </t>
  </si>
  <si>
    <t xml:space="preserve"> FAİZ GELİRLERİ  </t>
  </si>
  <si>
    <t>1) Tasarruf Mevduatına</t>
  </si>
  <si>
    <t>2) Resmi Kuruluşlar Mevduatına</t>
  </si>
  <si>
    <t>3) Ticari Kuruluşlar Mevduatına</t>
  </si>
  <si>
    <t>4) Diğer Kuruluşlar Mevduatına</t>
  </si>
  <si>
    <t>5) Bankalar Mevduatına</t>
  </si>
  <si>
    <r>
      <t xml:space="preserve">DÖVİZ MEV.VERİLEN    </t>
    </r>
    <r>
      <rPr>
        <b/>
        <sz val="12"/>
        <color indexed="10"/>
        <rFont val="Arial Tur"/>
        <charset val="162"/>
      </rPr>
      <t>1-(2+3+4+5)</t>
    </r>
  </si>
  <si>
    <t>Elde girilecek</t>
  </si>
  <si>
    <t xml:space="preserve">D. Kullanılan Kredilere Verilen Faizler </t>
  </si>
  <si>
    <t>3) Yurtdışı Bankalara</t>
  </si>
  <si>
    <t>2) Yurtiçi Bankalara</t>
  </si>
  <si>
    <t>1) K.K.T.C.Merkez Bankasına</t>
  </si>
  <si>
    <t>4) Diğer Kuruluşlara</t>
  </si>
  <si>
    <t xml:space="preserve">E. Çıkarılan Menkul Kıymetlere Verilen Faizler </t>
  </si>
  <si>
    <t>F.Diğer Faiz Giderleri</t>
  </si>
  <si>
    <t xml:space="preserve">IV - FAİZ DIŞI GELİRLER </t>
  </si>
  <si>
    <t>3) Diğer</t>
  </si>
  <si>
    <t>2) Gayri Nakdi Kredilerden</t>
  </si>
  <si>
    <t>1) Nakdi Kredilerden</t>
  </si>
  <si>
    <t xml:space="preserve">F. Diğer Faiz Dışı Gelirler </t>
  </si>
  <si>
    <t>A.Verilen Ücret ve Komisyonlar</t>
  </si>
  <si>
    <t>1) Nakdi Kredilere Verilen</t>
  </si>
  <si>
    <t>2) Gayri Nakdi Kredilere Verilen</t>
  </si>
  <si>
    <t>C.Kambiyo Zararları</t>
  </si>
  <si>
    <t>Elde yazılacak</t>
  </si>
  <si>
    <t>Kanunen kabul edileyen giderler</t>
  </si>
  <si>
    <t>Diğer giderler</t>
  </si>
  <si>
    <t xml:space="preserve">Gümrük ve navlun  gideri </t>
  </si>
  <si>
    <t>KKTC İHTİYAT SANDIĞI İŞVEREN</t>
  </si>
  <si>
    <t>elde</t>
  </si>
  <si>
    <t>İndirilemeyen Görev yollukları</t>
  </si>
  <si>
    <t>SAĞLAMA</t>
  </si>
  <si>
    <t>İNDİRİLEMEYEN HARÇ</t>
  </si>
  <si>
    <t>TOPLAM 
İÇİNDEKİ YÜZDESİ</t>
  </si>
  <si>
    <t>TOPLAM       MEVDUAT</t>
  </si>
  <si>
    <t>BANKALAR GÖZETİM SİSTEMİ</t>
  </si>
  <si>
    <t>BANKA ADI:</t>
  </si>
  <si>
    <t>FORM ADI: SERMAYE YETERLİLİĞİ ANALİZ FORMU</t>
  </si>
  <si>
    <t>PARA BİRİMİ: MİLYAR TL</t>
  </si>
  <si>
    <t>DÖNEM:</t>
  </si>
  <si>
    <t>ANA SERMAYE TOPLAMI (2+3+4+5+6)-(19+21+24)</t>
  </si>
  <si>
    <t>b. Kanuni Yedek Akçeler(Muhtemel Zararlar Karşılığı)</t>
  </si>
  <si>
    <t>c. İhtiyari ve Fevkalade Yedek Akçeler</t>
  </si>
  <si>
    <t xml:space="preserve">e.Hesap Özetinde Yeralan Vergi Provizyonundan Sonraki Dönem Karı ve Geçmiş Yıllar Karı Toplamı </t>
  </si>
  <si>
    <t>Sab.Kıy.İmha Zararı</t>
  </si>
  <si>
    <t>9-</t>
  </si>
  <si>
    <t>03002</t>
  </si>
  <si>
    <t>MALİ OLMAYAN KURULUŞLAR</t>
  </si>
  <si>
    <t>030020</t>
  </si>
  <si>
    <t>BONO VE TAHVİL</t>
  </si>
  <si>
    <t>0300200</t>
  </si>
  <si>
    <t>CWOZTD</t>
  </si>
  <si>
    <t>K.V.İŞLETME KRD.SPOT</t>
  </si>
  <si>
    <t>140200</t>
  </si>
  <si>
    <t>KONUT KREDİLERİ</t>
  </si>
  <si>
    <t>VAOTTA</t>
  </si>
  <si>
    <t>TL U.VDL.KONUT DESTEK KR</t>
  </si>
  <si>
    <t>VAOTTM</t>
  </si>
  <si>
    <t>ÖZEL</t>
  </si>
  <si>
    <t>142011</t>
  </si>
  <si>
    <t>1420110</t>
  </si>
  <si>
    <t>154</t>
  </si>
  <si>
    <t>15490</t>
  </si>
  <si>
    <t>154902</t>
  </si>
  <si>
    <t>SKOTAC</t>
  </si>
  <si>
    <t>SKOT2A</t>
  </si>
  <si>
    <t>15491</t>
  </si>
  <si>
    <t>JCOTAC</t>
  </si>
  <si>
    <t>JCOT2A</t>
  </si>
  <si>
    <t>ROOTT0</t>
  </si>
  <si>
    <t>TAH.SIN.KREDİLİ MEVDUAT</t>
  </si>
  <si>
    <t>22001004</t>
  </si>
  <si>
    <t>KONUT KREDİLERİNDEN</t>
  </si>
  <si>
    <t>22002</t>
  </si>
  <si>
    <t>KREDİ KOM.VE DİĞER GEL.T</t>
  </si>
  <si>
    <t>Y4OZRA</t>
  </si>
  <si>
    <t>KREDİ KOMİSYON TAHAKKUKU</t>
  </si>
  <si>
    <t>22003</t>
  </si>
  <si>
    <t>KREDİ KOM.VE DİĞER FAİZ</t>
  </si>
  <si>
    <t>220030</t>
  </si>
  <si>
    <t>22003000</t>
  </si>
  <si>
    <t>22100</t>
  </si>
  <si>
    <t>Y5OZRA</t>
  </si>
  <si>
    <t>KREDİ FAİZ TAHAKKUKU YP</t>
  </si>
  <si>
    <t>FAALİYET KİRALAMASI GEL.</t>
  </si>
  <si>
    <t>278039</t>
  </si>
  <si>
    <t>2780390</t>
  </si>
  <si>
    <t>BİREYSEL HİZMETLERDEN AL</t>
  </si>
  <si>
    <t>27803904</t>
  </si>
  <si>
    <t>BİREYSEL KREDİ MASRAF HE</t>
  </si>
  <si>
    <t>BMOTAC</t>
  </si>
  <si>
    <t>2809950</t>
  </si>
  <si>
    <t>TAS.EDİLECEK PERSONEL MA</t>
  </si>
  <si>
    <t>28199593</t>
  </si>
  <si>
    <t>XGAYMA</t>
  </si>
  <si>
    <t>VMOVMD</t>
  </si>
  <si>
    <t>VDOTCC</t>
  </si>
  <si>
    <t>VDOTCD</t>
  </si>
  <si>
    <t>VFOTD4</t>
  </si>
  <si>
    <t>311033</t>
  </si>
  <si>
    <t>311034</t>
  </si>
  <si>
    <t>VFOZD9</t>
  </si>
  <si>
    <t>YP VDL MEVD.YURT DIŞI YE</t>
  </si>
  <si>
    <t>VGOTD1</t>
  </si>
  <si>
    <t>VHOTD1</t>
  </si>
  <si>
    <t>VDOWD1</t>
  </si>
  <si>
    <t>314201</t>
  </si>
  <si>
    <t>VDOWD2</t>
  </si>
  <si>
    <t>VDOZCA</t>
  </si>
  <si>
    <t>370</t>
  </si>
  <si>
    <t>37000</t>
  </si>
  <si>
    <t>BANKAMIZ POZİSYONUYLA İL</t>
  </si>
  <si>
    <t>370000</t>
  </si>
  <si>
    <t>OCOZDA</t>
  </si>
  <si>
    <t>ITHALAT TRANSFER EMIRLER</t>
  </si>
  <si>
    <t>3929921</t>
  </si>
  <si>
    <t>İLERİDE HESAPLARA GEÇECE</t>
  </si>
  <si>
    <t>3929927</t>
  </si>
  <si>
    <t>TASFİYE EDİLECEK EFT İŞL</t>
  </si>
  <si>
    <t>394993</t>
  </si>
  <si>
    <t>HATALI EFT HAVALELERİ</t>
  </si>
  <si>
    <t xml:space="preserve">f. Hesap Özetinde  yeralan Dönem Zararı ve Geçmiş Yıllar Zararı Toplamı (-) </t>
  </si>
  <si>
    <t>KATKI SERMAYE TOPLAMI (8 dan 14 e)</t>
  </si>
  <si>
    <t>a.Genel  Karşılık</t>
  </si>
  <si>
    <t>RİSK AĞIRLIKLI KALEMLER TOPLAMI (28 dan 32 e)</t>
  </si>
  <si>
    <t>b. Banka Sab.Kıy.Yen.Değ.Fonu (Mal.Artış Fonu, Serm.Ekl.İşt.ve Bağlı Ort.Hiss.İle G.men.Satış Kaz.Dahil)</t>
  </si>
  <si>
    <t>c.TÜFE'ne göre Hesaplanan Yen.Değ.Tutarı (Yıl İçi)</t>
  </si>
  <si>
    <t>d. İşt. ve Bağlı Ort.Sab.Kıy.Yen.Değ.Karş. (Men.Kıy.ler ara.izl.İştirak amaçlı Diğ.Ort.İlişk.Olanl.Dahil)</t>
  </si>
  <si>
    <t>e. Alınan Sermaye Benzeri Krediler</t>
  </si>
  <si>
    <t xml:space="preserve">f. Muhtemel Riskler İçin Ayrılan Serbest Karşılıklar </t>
  </si>
  <si>
    <t>g. Menkul Değerler Değer Artış Fonu</t>
  </si>
  <si>
    <t>SERMAYE TOPLAMI  (Tebliğde öngörülen sınırlar çerçevesinde:(1+7 )</t>
  </si>
  <si>
    <t>ORANA ESAS SERMAYE TOPLAMI</t>
  </si>
  <si>
    <t>SERMAYEDEN İNDİRİLEN DEĞERLER TOPLAMI (18 dan 25 e)</t>
  </si>
  <si>
    <t>a. Mali İştirakler ve Bağlı Ort.İle Sermayesine Katılınan Diğer Mali Ort.İlişkin Tutarlar</t>
  </si>
  <si>
    <t>c. İlk Tesis Giderleri ve Aktifleştirilmiş Giderler</t>
  </si>
  <si>
    <t>g. Şerefiye</t>
  </si>
  <si>
    <t xml:space="preserve"> ÖZKAYNAK (16-(18+20+22+23+25))</t>
  </si>
  <si>
    <t xml:space="preserve">a.Risk Ağırlığı % 0 Olanlar </t>
  </si>
  <si>
    <t xml:space="preserve">b.Risk Ağırlığı % 20 Olanlar  </t>
  </si>
  <si>
    <t xml:space="preserve">c.Risk Ağırlığı % 50 Olanlar  </t>
  </si>
  <si>
    <t xml:space="preserve">d.Risk Ağırlığı %100 Olanlar </t>
  </si>
  <si>
    <t>e.Piyasa Riski+Operasyon Riski+Bankanın 11(2)çerçevesinde ayırmayı uygun gördüğü sermaye yükümlülükleri</t>
  </si>
  <si>
    <t>SERMAYE YETERLİLİĞİ STANDART RASYOSU (26 / 27)</t>
  </si>
  <si>
    <t>KATKI SERMAYE / ANA SERMAYE (7 / 1)</t>
  </si>
  <si>
    <t>ALINAN SERMAYE BENZERİ KREDİLER / ANA SERMAYE (12 / 1)</t>
  </si>
  <si>
    <t>RİSK AĞIRLIKLI AKTİFLER , Gay.nak. Krd. Ve Yükümlülükler</t>
  </si>
  <si>
    <t>NAKİT DEĞERLER (38+39+40)</t>
  </si>
  <si>
    <t>a.Kasa</t>
  </si>
  <si>
    <t>c.Yoldaki Paralar</t>
  </si>
  <si>
    <t>BANKALAR -KKTC Merkez Bankası</t>
  </si>
  <si>
    <t>MENKUL DEĞERLER CÜZDANI (Net)</t>
  </si>
  <si>
    <t>d.Hazinenin Kefaletiyle İhraç Edilen Menkul Kıymetler</t>
  </si>
  <si>
    <t>e.OECD Ülkeleri Merkezi Yön.,Merkez Bankalarınca veya Bun.Kef.İhr.Edi.Men.Kıym.</t>
  </si>
  <si>
    <t>g.Vadesi Gelmiş Menkul Değerler (%0 Risk Ağırlığına Tabi olanlar)</t>
  </si>
  <si>
    <t>BANKALARARASI  PARA PİYASASI</t>
  </si>
  <si>
    <t>TERS REPO ALACAKLARI</t>
  </si>
  <si>
    <t>'MEVDUAT YASAL KARŞILIKLARI</t>
  </si>
  <si>
    <t>KREDİLER (53 den 58 e)</t>
  </si>
  <si>
    <t>b.Hazine ile Merkez Bankasına verilen Nakdi Krediler İle Hazine Kefaletini Haiz Nakdi Krediler</t>
  </si>
  <si>
    <t>c.Hazinece veya Hazine Kefaleti ile Çıkarılan Menkul Kıy.Karş.Verilen Nakdi Krediler</t>
  </si>
  <si>
    <t>d.OECD Ül.Merk.Yön.ile Merk.Bnk.nìn Kef.İle Ver.Nak.Kred., Bu Kurumlarca veya Bunl. Kefaletiyle İhraç edilen menkul kıymetlerle teminat altına alınan nakdı krediler</t>
  </si>
  <si>
    <t>e.Yasa, Kar.ve Teb.Teşk.Ed.Fonl.Yet.Merc.Tal.ile.Tahsis Olun.ve Riski Aracı Bank.Ait Olma.Fon Kayn.Nak.Kre.</t>
  </si>
  <si>
    <t>f.Bankaların Kendilerinin İhr.Et.Men.Kıy.ile Teminat Altına Alınan Nakdi Kr.(YFKB Hariç)</t>
  </si>
  <si>
    <t>MUHTELİF ALACAKLAR (60+61+62)</t>
  </si>
  <si>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</si>
  <si>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</si>
  <si>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</si>
  <si>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</si>
  <si>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</si>
  <si>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</si>
  <si>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</si>
  <si>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</si>
  <si>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</si>
  <si>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</si>
  <si>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</si>
  <si>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</si>
  <si>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</si>
  <si>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</si>
  <si>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</si>
  <si>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</si>
  <si>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</si>
  <si>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</si>
  <si>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</si>
  <si>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RİSK AĞ.%20 OLAN KALEMLER TOPLAMI (84+85+89+93+94+98+99+100+105+106+107)</t>
  </si>
  <si>
    <t>NAKİT DEĞERLER - OECD Ülke Bankalarınca Keşide Edilen, Satın Alınan YP Banka Çekleri</t>
  </si>
  <si>
    <t>a.KKTC'de Faaliyette Bulunan Bankalar Nezdindeki Hesaplar</t>
  </si>
  <si>
    <t>b.OECD Ülk.de Kur.Y.dışı Bank.Nezd.,Teminata Verilme., Bloke Edilme.Vade Har.Bank.Serb.Tas.Bulunan Mevc.</t>
  </si>
  <si>
    <t>c.KKTC'de Faal.Bulunan Yabancı Bankaların Yurtdışı Merkez ve Diğer Şubeleri Nezdindeki Hesaplar</t>
  </si>
  <si>
    <t>MENKUL DEĞERLER CÜZDANI (NET) (90+91+92)</t>
  </si>
  <si>
    <t>a.Vadesi Gelmiş Menkul Değerler (%20 Risk Ağırlığına Tabi Menkul Kıym. İlişkin)</t>
  </si>
  <si>
    <t>b.Yatırım Fonu Katılma Belgeleri</t>
  </si>
  <si>
    <t>c.OECD Ülke.Bankalarınca İhraç veya Garanti Edilen Menk.Kıymetler</t>
  </si>
  <si>
    <t>TERS REPO İŞLEMLERİNDEN ALACAKLAR</t>
  </si>
  <si>
    <t>KREDİLER (95+96+97)</t>
  </si>
  <si>
    <t>a.OECD Ülke.Bankalarının Muk.Kef.Dayanılarak Verilen Nakdi Krediler</t>
  </si>
  <si>
    <t xml:space="preserve">b.OECD Ülke Bank.ca veya Bu Bank.ın Kef. İhraç Edilen Men.Kıy.Teminat Al.Verilen Nak.Krd.  </t>
  </si>
  <si>
    <t>c.Risk Baz.Ser.Yük.Dah.Kor.Den.veDüz.Tab.OECD Ül.Ser.Piy.Ar.Ku.Ver./Bu Ara.Ku.Kef./Gr.leVer.Nak.Kred.</t>
  </si>
  <si>
    <t>MUHTELİF ALACAKLAR.-Risk Bazlı Serm.Yük.Dah.Ol.Üz.Koruy.Den.veDüz.Tabi OECD Ülk.Serm.Piya.Aracı</t>
  </si>
  <si>
    <t>Kuruml.dan Alacaklar veya Bu Aracı Kur.Kef.veya Gar.İle Tem.Alt.Alınan Muhtelif Alacaklar</t>
  </si>
  <si>
    <t>BAĞLI MENKUL DEĞERLER (NET) (%20 Risk Ağırlığına Tabi Olanlar)</t>
  </si>
  <si>
    <t>GARANTİ VE KEFALETLER (101 den 104 e)</t>
  </si>
  <si>
    <t>a.OECD Ülke.Bnkl.nın Muk.Kefaletine Dayanılarak Verilen Garanti ve Kefaletler</t>
  </si>
  <si>
    <t xml:space="preserve">b.OECD Ülke Bank.ca veya Bu Bank.ın Kef. İhraç Edilen Men.Kıy.Teminat Al.Verilen Gar.ve Kef.  </t>
  </si>
  <si>
    <t>c.Geçici ve Kesin Teminat Mektupları (% 0 Risk Ağ.Tabi Olanlar Hariç)</t>
  </si>
  <si>
    <t>d.Bir Yıldan Az.Vadeli, Kendi Ken.İtfa Olan ve Bir '"Yükleme" Yükümlüğü ile Teminatlan. Akreditifler</t>
  </si>
  <si>
    <t xml:space="preserve"> TAAHHÜTLER (Diğer Cayılabilir taah. )</t>
  </si>
  <si>
    <t>DÖV.VE FAİZ HAD. İLE İLG. İŞL. (%20 R.A.T.Kr.Öz.Ben.Öz.Ol.Karş.Tar.Alac.İliş.Tut.-Kred.Dön.Or.İle Ağ.)</t>
  </si>
  <si>
    <t>FAİZ VE GELİR TAHAKKUK VE REEESKONTLARI (%20 Risk Ağırlığına Tabi Tutulan Kalemlerin)</t>
  </si>
  <si>
    <t>BU CETVELDE RİSK AĞIRLIĞI VERİLMEMİŞ OLAN HESAPLAR</t>
  </si>
  <si>
    <t>RİSK AĞIRLIĞI %50 OLAN KALEMLER TOPLAMI (110+113+118+121+122)</t>
  </si>
  <si>
    <t>KREDİLER (111+112)</t>
  </si>
  <si>
    <t>a.İkamet Amac.Kull.Gayrimenkul.1.Der.İpoteği Karşılığında Verilen Nakdi Krediler</t>
  </si>
  <si>
    <t>b.Bel.Sın.Dah.Tapulu Ars.ve Araz.1.Der.İpoteği Karşılığında Verilen Nakdi Krediler</t>
  </si>
  <si>
    <t>GARANTİ VE KEFALETLER (114 den 117e) (%0 ve %20 Risk Ağ.Tabi Tut.Haricindekiler)</t>
  </si>
  <si>
    <t xml:space="preserve">a.Diğer Teminat Mektupları (%0 ve %20 Risk Ağırlığına Tabi Tut. Haricindekiler) </t>
  </si>
  <si>
    <t xml:space="preserve">b.İkamet Amac.Kullanılan Gayrimenkullerin 1.derece İpot.Karşılığında Verilen Gar.ve Kef. </t>
  </si>
  <si>
    <t>c.Bel.Sın.Dah.Tapulu Ars.ve Arz.1.Der.İpoteği Karşılığında Verilen Garanti ve Kefaletler</t>
  </si>
  <si>
    <t>EFEKTİF DEPOSU</t>
  </si>
  <si>
    <t>01100</t>
  </si>
  <si>
    <t>ŞUBE EFEKTİF DEPOSU</t>
  </si>
  <si>
    <t>01100001</t>
  </si>
  <si>
    <t>EFEKTİF KASASI</t>
  </si>
  <si>
    <t>GBP</t>
  </si>
  <si>
    <t>EUR</t>
  </si>
  <si>
    <t>012</t>
  </si>
  <si>
    <t>YOLDAKİ PARALAR - TP</t>
  </si>
  <si>
    <t>01204</t>
  </si>
  <si>
    <t>YOLDAKİ PARALAR- GRUP NA</t>
  </si>
  <si>
    <t>013</t>
  </si>
  <si>
    <t>YOLDAKİ PARALAR - YP</t>
  </si>
  <si>
    <t>01304</t>
  </si>
  <si>
    <t>GRUP NAKİLLERİ</t>
  </si>
  <si>
    <t>020</t>
  </si>
  <si>
    <t>T.C.MERKEZ BANKASI - TP</t>
  </si>
  <si>
    <t>02000</t>
  </si>
  <si>
    <t>VADESİZ SERBEST HESAP</t>
  </si>
  <si>
    <t>020000</t>
  </si>
  <si>
    <t>TCMB VADESİZ SERBEST</t>
  </si>
  <si>
    <t>021</t>
  </si>
  <si>
    <t>T.C.MERKEZ BANKASI - YP</t>
  </si>
  <si>
    <t>02100</t>
  </si>
  <si>
    <t>022</t>
  </si>
  <si>
    <t>YURT İÇİ BANKALAR  - TP</t>
  </si>
  <si>
    <t>02200</t>
  </si>
  <si>
    <t>VADESİZ HESAP</t>
  </si>
  <si>
    <t>022000</t>
  </si>
  <si>
    <t>KAMU MEVDUAT BANKALARI</t>
  </si>
  <si>
    <t>02200038</t>
  </si>
  <si>
    <t>T.C. ZİRAAT BANKASI</t>
  </si>
  <si>
    <t>026</t>
  </si>
  <si>
    <t>YURTDIŞI MERKEZ VE ŞUBEL</t>
  </si>
  <si>
    <t>02600</t>
  </si>
  <si>
    <t>026000</t>
  </si>
  <si>
    <t>SERBEST HESAP</t>
  </si>
  <si>
    <t>0260005</t>
  </si>
  <si>
    <t>ŞUBELER CARİ HESABI</t>
  </si>
  <si>
    <t>027</t>
  </si>
  <si>
    <t>02700</t>
  </si>
  <si>
    <t>027000</t>
  </si>
  <si>
    <t>0270005</t>
  </si>
  <si>
    <t>CHF</t>
  </si>
  <si>
    <t>SEK</t>
  </si>
  <si>
    <t>AUD</t>
  </si>
  <si>
    <t>030</t>
  </si>
  <si>
    <t>GERÇEĞE UYGUN DEĞER FARK</t>
  </si>
  <si>
    <t>03000</t>
  </si>
  <si>
    <t>MALİ KURULUŞLAR BONO VE</t>
  </si>
  <si>
    <t>030009</t>
  </si>
  <si>
    <t>DİĞER</t>
  </si>
  <si>
    <t>0300091</t>
  </si>
  <si>
    <t>TAHVİL</t>
  </si>
  <si>
    <t>031</t>
  </si>
  <si>
    <t>03101</t>
  </si>
  <si>
    <t>MALİ KURULUŞ TAHVİLLERİ</t>
  </si>
  <si>
    <t>031010</t>
  </si>
  <si>
    <t>KREDİYE BAĞLI TAHVİLLER</t>
  </si>
  <si>
    <t>03102</t>
  </si>
  <si>
    <t>MALİ OLMAYAN KURULUŞ TAH</t>
  </si>
  <si>
    <t>031020</t>
  </si>
  <si>
    <t>DEVLET İÇ BORÇLANMA TAHV</t>
  </si>
  <si>
    <t>BANKALARARASI PARA PİYAS</t>
  </si>
  <si>
    <t>1</t>
  </si>
  <si>
    <t>KREDİLER</t>
  </si>
  <si>
    <t>116</t>
  </si>
  <si>
    <t>KISA VADELİ AÇIK DİĞER K</t>
  </si>
  <si>
    <t>11620</t>
  </si>
  <si>
    <t>TÜKETİCİ KREDİLERİ</t>
  </si>
  <si>
    <t>116202</t>
  </si>
  <si>
    <t>İHTİYAÇ KREDİLERİ</t>
  </si>
  <si>
    <t>11640</t>
  </si>
  <si>
    <t>PERSONEL KREDİLERİ</t>
  </si>
  <si>
    <t>116402</t>
  </si>
  <si>
    <t>11642</t>
  </si>
  <si>
    <t>KREDİLİ MEVDUAT HESABI</t>
  </si>
  <si>
    <t>116420</t>
  </si>
  <si>
    <t>GERÇEK KİŞİ</t>
  </si>
  <si>
    <t>118</t>
  </si>
  <si>
    <t>KISA VADELİ TEMİNATLI Dİ</t>
  </si>
  <si>
    <t>11811</t>
  </si>
  <si>
    <t>DİĞER MÜŞTERİLER - ÖZEL</t>
  </si>
  <si>
    <t>118110</t>
  </si>
  <si>
    <t>İŞLETME KREDİLERİ</t>
  </si>
  <si>
    <t>11820</t>
  </si>
  <si>
    <t>118202</t>
  </si>
  <si>
    <t>11842</t>
  </si>
  <si>
    <t>118420</t>
  </si>
  <si>
    <t>118421</t>
  </si>
  <si>
    <t>TÜZEL KİŞİ</t>
  </si>
  <si>
    <t>138</t>
  </si>
  <si>
    <t>ORTA VE UZUN VADELİ AÇIK</t>
  </si>
  <si>
    <t>13820</t>
  </si>
  <si>
    <t>138202</t>
  </si>
  <si>
    <t>13840</t>
  </si>
  <si>
    <t>138402</t>
  </si>
  <si>
    <t>140</t>
  </si>
  <si>
    <t>ORTA VE UZUN VDL.TEMİNAT</t>
  </si>
  <si>
    <t>14020</t>
  </si>
  <si>
    <t>TAŞIT KREDİLERİ</t>
  </si>
  <si>
    <t>140202</t>
  </si>
  <si>
    <t>141</t>
  </si>
  <si>
    <t>14111</t>
  </si>
  <si>
    <t>141111</t>
  </si>
  <si>
    <t>YATIRIM KREDİLERİ</t>
  </si>
  <si>
    <t>142</t>
  </si>
  <si>
    <t>ORTA VE UZUN VADELİ İHTİ</t>
  </si>
  <si>
    <t>14201</t>
  </si>
  <si>
    <t>TİCARİ KOBİ KREDİLER</t>
  </si>
  <si>
    <t>YENİDEN YAPILANDIRILAN V</t>
  </si>
  <si>
    <t>YENİLENEN VE İTFA PLANIN</t>
  </si>
  <si>
    <t>158</t>
  </si>
  <si>
    <t>TAZMİN EDİLEN  G.NAKİT K</t>
  </si>
  <si>
    <t>15837</t>
  </si>
  <si>
    <t>KARŞILIKSIZ ÇEK ÖDEMELER</t>
  </si>
  <si>
    <t>170</t>
  </si>
  <si>
    <t>TAS.OLACAK ALC./TAHSİL İ</t>
  </si>
  <si>
    <t>17000</t>
  </si>
  <si>
    <t>TEMİNATSIZ OLANLAR</t>
  </si>
  <si>
    <t>II.GRUP TEMİNATA SAHİP O</t>
  </si>
  <si>
    <t>17003</t>
  </si>
  <si>
    <t>III.GRUP TEMİNATA SAHİP</t>
  </si>
  <si>
    <t>IV.GRUP TEMİNATA SAHİP O</t>
  </si>
  <si>
    <t>172</t>
  </si>
  <si>
    <t>TAS.OLACAK ALC./TAHSİLİ</t>
  </si>
  <si>
    <t>17200</t>
  </si>
  <si>
    <t>17203</t>
  </si>
  <si>
    <t>176</t>
  </si>
  <si>
    <t>ZARAR NİTELİĞİNDEKİ KRED</t>
  </si>
  <si>
    <t>17600</t>
  </si>
  <si>
    <t>17602</t>
  </si>
  <si>
    <t>17603</t>
  </si>
  <si>
    <t>17604</t>
  </si>
  <si>
    <t>180</t>
  </si>
  <si>
    <t>ÖZEL KARŞILIKLAR - T.P.</t>
  </si>
  <si>
    <t>18000</t>
  </si>
  <si>
    <t>III. GRUP KREDİ VE ALACA</t>
  </si>
  <si>
    <t>18001</t>
  </si>
  <si>
    <t>IV.GRUP KREDİ VE ALACAKL</t>
  </si>
  <si>
    <t>18002</t>
  </si>
  <si>
    <t>V.GRUP KREDİ VE ALACAKLA</t>
  </si>
  <si>
    <t>2</t>
  </si>
  <si>
    <t>YATIRIM AMAÇLI DEĞERLER</t>
  </si>
  <si>
    <t>210</t>
  </si>
  <si>
    <t>ZORUNLU KARŞILIKLAR - T.</t>
  </si>
  <si>
    <t>21000</t>
  </si>
  <si>
    <t>TL MEVDUAT KARŞILIKLARI</t>
  </si>
  <si>
    <t>210000</t>
  </si>
  <si>
    <t>VADESIZ</t>
  </si>
  <si>
    <t>211</t>
  </si>
  <si>
    <t>ZORUNLU KARŞILIKLAR - Y.</t>
  </si>
  <si>
    <t>21100</t>
  </si>
  <si>
    <t>YP  ZORUNLU KARŞILIK (BL</t>
  </si>
  <si>
    <t>220</t>
  </si>
  <si>
    <t>KREDİ FAİZ,GELİR TAHAKKU</t>
  </si>
  <si>
    <t>22000</t>
  </si>
  <si>
    <t>FAİZ TAHAKKUKLARI</t>
  </si>
  <si>
    <t>22001</t>
  </si>
  <si>
    <t>FAİZ REESKONTLARI</t>
  </si>
  <si>
    <t>220010</t>
  </si>
  <si>
    <t>ÜST</t>
  </si>
  <si>
    <t>2200100</t>
  </si>
  <si>
    <t>22001000</t>
  </si>
  <si>
    <t>TİCARİ KREDİLERDEN</t>
  </si>
  <si>
    <t>22001001</t>
  </si>
  <si>
    <t>KOBİ KREDİLERİNDEN</t>
  </si>
  <si>
    <t>22001005</t>
  </si>
  <si>
    <t>İHTİYAÇ KREDİLERİNDEN</t>
  </si>
  <si>
    <t>221</t>
  </si>
  <si>
    <t>22101</t>
  </si>
  <si>
    <t>221010</t>
  </si>
  <si>
    <t>2210100</t>
  </si>
  <si>
    <t>22101000</t>
  </si>
  <si>
    <t>222</t>
  </si>
  <si>
    <t>DİĞER FAİZ VE GELİR REES</t>
  </si>
  <si>
    <t>22201</t>
  </si>
  <si>
    <t>MENKUL DEĞERLER FAİZ REE</t>
  </si>
  <si>
    <t>222010</t>
  </si>
  <si>
    <t>ALIM SATIM AMAÇLI MENKUL</t>
  </si>
  <si>
    <t>2220100</t>
  </si>
  <si>
    <t>MENKUL DEĞERLER</t>
  </si>
  <si>
    <t>22205</t>
  </si>
  <si>
    <t>ZORUNLU KARŞILIKLAR FAİZ</t>
  </si>
  <si>
    <t>22299</t>
  </si>
  <si>
    <t>222999</t>
  </si>
  <si>
    <t>223</t>
  </si>
  <si>
    <t>22301</t>
  </si>
  <si>
    <t>223010</t>
  </si>
  <si>
    <t>2230100</t>
  </si>
  <si>
    <t>22301001</t>
  </si>
  <si>
    <t>MENKUL DEĞERLER REESKONT</t>
  </si>
  <si>
    <t>22305</t>
  </si>
  <si>
    <t>223051</t>
  </si>
  <si>
    <t>ZORUNLU KARŞILIKLAR</t>
  </si>
  <si>
    <t>22399</t>
  </si>
  <si>
    <t>223990</t>
  </si>
  <si>
    <t>DİĞER REESKONTLAR</t>
  </si>
  <si>
    <t>2239909</t>
  </si>
  <si>
    <t>250</t>
  </si>
  <si>
    <t>MENKULLER - T.P.</t>
  </si>
  <si>
    <t>25000</t>
  </si>
  <si>
    <t>KASALAR</t>
  </si>
  <si>
    <t>25001</t>
  </si>
  <si>
    <t>BÜRO MAKİNALARI</t>
  </si>
  <si>
    <t>25002</t>
  </si>
  <si>
    <t>MOBİLYA VE MEFRUŞAT</t>
  </si>
  <si>
    <t>25003</t>
  </si>
  <si>
    <t>NAKİL VASITALARI</t>
  </si>
  <si>
    <t>25004</t>
  </si>
  <si>
    <t>DİĞER MENKULLER</t>
  </si>
  <si>
    <t>250049</t>
  </si>
  <si>
    <t>25020</t>
  </si>
  <si>
    <t>FİNANSAL KİRALAMAYLA EDİ</t>
  </si>
  <si>
    <t>250202</t>
  </si>
  <si>
    <t>FİNANSAL KİRALAMA KULLAN</t>
  </si>
  <si>
    <t>2502021</t>
  </si>
  <si>
    <t>254</t>
  </si>
  <si>
    <t>256</t>
  </si>
  <si>
    <t>BİRİKMİŞ AMORTİSMANLAR -</t>
  </si>
  <si>
    <t>25600</t>
  </si>
  <si>
    <t>MENKULLER AMORTİSMANI</t>
  </si>
  <si>
    <t>256000</t>
  </si>
  <si>
    <t>KASALAR BİRİKMİŞ AMORTİS</t>
  </si>
  <si>
    <t>256001</t>
  </si>
  <si>
    <t>BÜRO MAKİNALARI BİRİKMİŞ</t>
  </si>
  <si>
    <t>256002</t>
  </si>
  <si>
    <t>MOBİLYA VE MEFRUŞAT BİRİ</t>
  </si>
  <si>
    <t>256003</t>
  </si>
  <si>
    <t>NAK.VASITALARI BİRİKMİŞ</t>
  </si>
  <si>
    <t>256009</t>
  </si>
  <si>
    <t>25602</t>
  </si>
  <si>
    <t>ÖZEL MALİYET BEDELLERİ A</t>
  </si>
  <si>
    <t>25605</t>
  </si>
  <si>
    <t>256050</t>
  </si>
  <si>
    <t>FINANSAL KIRALAMAYLA EDI</t>
  </si>
  <si>
    <t>260</t>
  </si>
  <si>
    <t>PEŞİN ÖDENMİŞ VERGİLER -</t>
  </si>
  <si>
    <t>26001</t>
  </si>
  <si>
    <t>TEVKİF EDİLEN GELİR VERG</t>
  </si>
  <si>
    <t>270</t>
  </si>
  <si>
    <t>AYNİYAT MEVCUDU - T.P.</t>
  </si>
  <si>
    <t>27000</t>
  </si>
  <si>
    <t>BASILI KAĞIT</t>
  </si>
  <si>
    <t>27001</t>
  </si>
  <si>
    <t>KIRTASİYE</t>
  </si>
  <si>
    <t>27003</t>
  </si>
  <si>
    <t>DAMGA PULU</t>
  </si>
  <si>
    <t>27099</t>
  </si>
  <si>
    <t>DİĞER STOKLAR</t>
  </si>
  <si>
    <t>270993</t>
  </si>
  <si>
    <t>2709939</t>
  </si>
  <si>
    <t>DIGER STOKLAR</t>
  </si>
  <si>
    <t>278</t>
  </si>
  <si>
    <t>MUHTELİF ALACAKLAR - T.P</t>
  </si>
  <si>
    <t>27800</t>
  </si>
  <si>
    <t>VERİLEN NAKDİ TEMİNATLAR</t>
  </si>
  <si>
    <t>278000</t>
  </si>
  <si>
    <t>278002</t>
  </si>
  <si>
    <t>278003</t>
  </si>
  <si>
    <t>27803</t>
  </si>
  <si>
    <t>BANKACILIK HİZMETLERİNDE</t>
  </si>
  <si>
    <t>280</t>
  </si>
  <si>
    <t>BORÇLU GEÇİCİ HESAPLAR -</t>
  </si>
  <si>
    <t>28000</t>
  </si>
  <si>
    <t>AVANSLAR</t>
  </si>
  <si>
    <t>28001</t>
  </si>
  <si>
    <t>PEŞİN ÖDENMİŞ GİDERLER</t>
  </si>
  <si>
    <t>280010</t>
  </si>
  <si>
    <t>KİRALAR</t>
  </si>
  <si>
    <t>280011</t>
  </si>
  <si>
    <t>SİGORTA MASRAFLARI</t>
  </si>
  <si>
    <t>280019</t>
  </si>
  <si>
    <t>2800193</t>
  </si>
  <si>
    <t>PEŞİN ÖDENMİŞ GİDER REES</t>
  </si>
  <si>
    <t>28001931</t>
  </si>
  <si>
    <t>PESIN ÖDENMİŞ PERSONEL G</t>
  </si>
  <si>
    <t>28002</t>
  </si>
  <si>
    <t>KASA NOKSANI</t>
  </si>
  <si>
    <t>28099</t>
  </si>
  <si>
    <t>DİĞER BORÇLU GEÇİCİ HESA</t>
  </si>
  <si>
    <t>BİREYSEL</t>
  </si>
  <si>
    <t>280995</t>
  </si>
  <si>
    <t>BANKAMIZ İŞLEMLERİ İÇİN</t>
  </si>
  <si>
    <t>2809953</t>
  </si>
  <si>
    <t>TASFİYE EDİLECEK KAMBİYO</t>
  </si>
  <si>
    <t>2809959</t>
  </si>
  <si>
    <t>TAS.EDİ.DİĞER BANKAMIZ İ</t>
  </si>
  <si>
    <t>KIBRIS ŞUBELERİ TAKAS İŞ</t>
  </si>
  <si>
    <t>280996</t>
  </si>
  <si>
    <t>TASFİYE EDİLECEK DİĞER B</t>
  </si>
  <si>
    <t>2809962</t>
  </si>
  <si>
    <t>TAS.ED.BODRO24 MAAŞ ÖDEM</t>
  </si>
  <si>
    <t>280997</t>
  </si>
  <si>
    <t>GÜN SONUNDA TASFİYE EDİL</t>
  </si>
  <si>
    <t>280998</t>
  </si>
  <si>
    <t>BANKAMIZ İŞLEMLERİ</t>
  </si>
  <si>
    <t>2809980</t>
  </si>
  <si>
    <t>GENEL MUHASEBE İŞLEMLERİ</t>
  </si>
  <si>
    <t>28099806</t>
  </si>
  <si>
    <t>FATURA ÖDEMELERİ</t>
  </si>
  <si>
    <t>281</t>
  </si>
  <si>
    <t>28199</t>
  </si>
  <si>
    <t>281995</t>
  </si>
  <si>
    <t>2819951</t>
  </si>
  <si>
    <t>2819959</t>
  </si>
  <si>
    <t>KIBRIS ŞUBELERİ İŞLEMLER</t>
  </si>
  <si>
    <t>281997</t>
  </si>
  <si>
    <t>281999</t>
  </si>
  <si>
    <t>284</t>
  </si>
  <si>
    <t>KIYMETLİ MADEN ALIM/SATI</t>
  </si>
  <si>
    <t>28400</t>
  </si>
  <si>
    <t>ALTIN</t>
  </si>
  <si>
    <t>284000</t>
  </si>
  <si>
    <t>ALTIN ALIM/SATIM HESABI</t>
  </si>
  <si>
    <t>28400096</t>
  </si>
  <si>
    <t>ALTIN MEVDUAT HESABI</t>
  </si>
  <si>
    <t>285</t>
  </si>
  <si>
    <t>KIYMETLİ MADEN VAZİYETİ</t>
  </si>
  <si>
    <t>28500</t>
  </si>
  <si>
    <t>285000</t>
  </si>
  <si>
    <t>ALTIN VAZIYETI</t>
  </si>
  <si>
    <t>28500096</t>
  </si>
  <si>
    <t>ALT</t>
  </si>
  <si>
    <t>290</t>
  </si>
  <si>
    <t>ŞUBELER CARİ HESABI - TP</t>
  </si>
  <si>
    <t>291</t>
  </si>
  <si>
    <t>ŞUBELER CARİ HESABI - YP</t>
  </si>
  <si>
    <t>292</t>
  </si>
  <si>
    <t>EFEKTİF ALIM/SATIM HESAB</t>
  </si>
  <si>
    <t>29201</t>
  </si>
  <si>
    <t>29210</t>
  </si>
  <si>
    <t>29215</t>
  </si>
  <si>
    <t>29220</t>
  </si>
  <si>
    <t>293</t>
  </si>
  <si>
    <t>EFEKTİF VAZİYETİ - Y.P.</t>
  </si>
  <si>
    <t>294</t>
  </si>
  <si>
    <t>DÖVİZ ALIM/SATIM HESABI</t>
  </si>
  <si>
    <t>29400</t>
  </si>
  <si>
    <t>2940001</t>
  </si>
  <si>
    <t>2940002</t>
  </si>
  <si>
    <t>2940009</t>
  </si>
  <si>
    <t>2940010</t>
  </si>
  <si>
    <t>2940015</t>
  </si>
  <si>
    <t>2940020</t>
  </si>
  <si>
    <t>295</t>
  </si>
  <si>
    <t>DÖVİZ VAZİYETİ - Y.P.</t>
  </si>
  <si>
    <t>29500</t>
  </si>
  <si>
    <t>YP DÖVİZ VAZİYETİ</t>
  </si>
  <si>
    <t>3</t>
  </si>
  <si>
    <t>MEVDUAT VE DİĞER YABANCI</t>
  </si>
  <si>
    <t>300</t>
  </si>
  <si>
    <t>TASARRUF MEVDUATI (Y.İ.Y</t>
  </si>
  <si>
    <t>30000</t>
  </si>
  <si>
    <t>VADESİZ TAS.MEVD.- YURT</t>
  </si>
  <si>
    <t>301</t>
  </si>
  <si>
    <t>DÖVİZ TEVDİAT HESABI - V</t>
  </si>
  <si>
    <t>30100</t>
  </si>
  <si>
    <t>YURT İÇİNDE YERLEŞİK GER</t>
  </si>
  <si>
    <t>301000</t>
  </si>
  <si>
    <t>30103</t>
  </si>
  <si>
    <t>YURT İÇİNDE YERLEŞİK TÜZ</t>
  </si>
  <si>
    <t>301030</t>
  </si>
  <si>
    <t>30110</t>
  </si>
  <si>
    <t>YURT DIŞINDA YERLEŞİK GE</t>
  </si>
  <si>
    <t>301100</t>
  </si>
  <si>
    <t>30112</t>
  </si>
  <si>
    <t>YURT DIŞINDA YERLEŞİK TÜ</t>
  </si>
  <si>
    <t>301120</t>
  </si>
  <si>
    <t>302</t>
  </si>
  <si>
    <t>TASARRUF MEVDUATI (Y.D.Y</t>
  </si>
  <si>
    <t>30200</t>
  </si>
  <si>
    <t>SABİT FAİZLİ - VADESİZ T</t>
  </si>
  <si>
    <t>304</t>
  </si>
  <si>
    <t>RESMİ, TİCARİ VE DİĞER K</t>
  </si>
  <si>
    <t>30400</t>
  </si>
  <si>
    <t>GENEL BÜTÇE KAPSAMINDAKİ</t>
  </si>
  <si>
    <t>30404</t>
  </si>
  <si>
    <t>YEREL YÖNETİMLER</t>
  </si>
  <si>
    <t>30420</t>
  </si>
  <si>
    <t>GERÇEK KİŞİLERİN TİCARİ</t>
  </si>
  <si>
    <t>304200</t>
  </si>
  <si>
    <t>SABİT FAİZLİ-GERÇEK KİŞİ</t>
  </si>
  <si>
    <t>30421</t>
  </si>
  <si>
    <t>HERÇEŞİT ORT.(SİG.HARİÇ)</t>
  </si>
  <si>
    <t>304210</t>
  </si>
  <si>
    <t>SABİT FAİZLİ-HERÇEŞİT OR</t>
  </si>
  <si>
    <t>30426</t>
  </si>
  <si>
    <t>KAMU İKT.TEŞ.VE BUNLARA</t>
  </si>
  <si>
    <t>304260</t>
  </si>
  <si>
    <t>SABİT FAİZLİ - KAMU İKT.</t>
  </si>
  <si>
    <t>30440</t>
  </si>
  <si>
    <t>VAKIFLAR, DERNEKLER, BİR</t>
  </si>
  <si>
    <t>304400</t>
  </si>
  <si>
    <t>SABİT FAİZLİ-VAKIF.DER.B</t>
  </si>
  <si>
    <t>305</t>
  </si>
  <si>
    <t>KIYMETLİ MADEN DEPO HESA</t>
  </si>
  <si>
    <t>30500</t>
  </si>
  <si>
    <t>YURTİÇİNDE YERLEŞİK GERÇ</t>
  </si>
  <si>
    <t>30503</t>
  </si>
  <si>
    <t>YURTİÇİNDE YERLEŞİK TÜZE</t>
  </si>
  <si>
    <t>305039</t>
  </si>
  <si>
    <t>DİĞER TÜZEL KİŞİLER</t>
  </si>
  <si>
    <t>30510</t>
  </si>
  <si>
    <t>YURTDIŞINDA YERLEŞİK GER</t>
  </si>
  <si>
    <t>306</t>
  </si>
  <si>
    <t>TİCARİ VE DİĞER KURULUŞL</t>
  </si>
  <si>
    <t>30601</t>
  </si>
  <si>
    <t>HER ÇEŞİT ORTAKLIKLAR -</t>
  </si>
  <si>
    <t>306010</t>
  </si>
  <si>
    <t>SABİT FAİZLİ -  HER ÇEŞİ</t>
  </si>
  <si>
    <t>308</t>
  </si>
  <si>
    <t>BANKALAR MEVDUATI-TP</t>
  </si>
  <si>
    <t>30802</t>
  </si>
  <si>
    <t>ÖZEL MEVDUAT BANKALARI</t>
  </si>
  <si>
    <t>309</t>
  </si>
  <si>
    <t>BANKALAR MEVDUATI-YP</t>
  </si>
  <si>
    <t>30902</t>
  </si>
  <si>
    <t>310</t>
  </si>
  <si>
    <t>TASARRUF MEVD.(YURT İÇİ</t>
  </si>
  <si>
    <t>31000</t>
  </si>
  <si>
    <t>SABİT FAİZLİ</t>
  </si>
  <si>
    <t>310000</t>
  </si>
  <si>
    <t>BİR AY'A KADAR VADELİ (1</t>
  </si>
  <si>
    <t>310001</t>
  </si>
  <si>
    <t>BİR AY'DAN ÜÇ AY'A KADAR</t>
  </si>
  <si>
    <t>310002</t>
  </si>
  <si>
    <t>ÜÇ AY'DAN ALTI AY'A KADA</t>
  </si>
  <si>
    <t>310003</t>
  </si>
  <si>
    <t>ALTI AY'DAN BİR YIL'A KA</t>
  </si>
  <si>
    <t>310004</t>
  </si>
  <si>
    <t>BİR YIL VE DAHA UZUN VAD</t>
  </si>
  <si>
    <t>BİRİKİMLİ MEVDUAT</t>
  </si>
  <si>
    <t>311</t>
  </si>
  <si>
    <t>VADELİ DÖVİZ TEVDİAT HES</t>
  </si>
  <si>
    <t>31100</t>
  </si>
  <si>
    <t>311000</t>
  </si>
  <si>
    <t>311001</t>
  </si>
  <si>
    <t>311002</t>
  </si>
  <si>
    <t>311003</t>
  </si>
  <si>
    <t>311004</t>
  </si>
  <si>
    <t>31103</t>
  </si>
  <si>
    <t>311030</t>
  </si>
  <si>
    <t>311031</t>
  </si>
  <si>
    <t>31110</t>
  </si>
  <si>
    <t>311100</t>
  </si>
  <si>
    <t>311101</t>
  </si>
  <si>
    <t>31112</t>
  </si>
  <si>
    <t>YURTDIŞINDA YERLEŞİK TÜZ</t>
  </si>
  <si>
    <t>311120</t>
  </si>
  <si>
    <t>312</t>
  </si>
  <si>
    <t>31200</t>
  </si>
  <si>
    <t>312000</t>
  </si>
  <si>
    <t>BİR AY VADELİ  MEVDUAT -</t>
  </si>
  <si>
    <t>312001</t>
  </si>
  <si>
    <t>ÜÇ AY VADELİ  MEVDUAT -</t>
  </si>
  <si>
    <t>314</t>
  </si>
  <si>
    <t>RESMİ,TİC.VE DİĞ.KUR.MEV</t>
  </si>
  <si>
    <t>31420</t>
  </si>
  <si>
    <t>314200</t>
  </si>
  <si>
    <t>31421</t>
  </si>
  <si>
    <t>314210</t>
  </si>
  <si>
    <t>314211</t>
  </si>
  <si>
    <t>31425</t>
  </si>
  <si>
    <t>VAK.DER.SEN.BİRLİK MES.K</t>
  </si>
  <si>
    <t>314250</t>
  </si>
  <si>
    <t>31426</t>
  </si>
  <si>
    <t>314260</t>
  </si>
  <si>
    <t>31440</t>
  </si>
  <si>
    <t>VAKIF.DER.BİRLİK VE SEND</t>
  </si>
  <si>
    <t>314400</t>
  </si>
  <si>
    <t>316</t>
  </si>
  <si>
    <t>350</t>
  </si>
  <si>
    <t>KARŞILIKLAR - T.P.</t>
  </si>
  <si>
    <t>35000</t>
  </si>
  <si>
    <t>GENEL KARŞILIKLAR</t>
  </si>
  <si>
    <t>350000</t>
  </si>
  <si>
    <t>I. GRUP KREDİ VE ALACAKL</t>
  </si>
  <si>
    <t>350001</t>
  </si>
  <si>
    <t>II. GRUP KREDİ VE ALACAK</t>
  </si>
  <si>
    <t>350002</t>
  </si>
  <si>
    <t>GAYRİNAKDİ KREDİLER İÇİN</t>
  </si>
  <si>
    <t>35004</t>
  </si>
  <si>
    <t>VERGİ KARŞILIKLARI</t>
  </si>
  <si>
    <t>350042</t>
  </si>
  <si>
    <t>KIBRIS KURUMLAR VERGİSİ</t>
  </si>
  <si>
    <t>360</t>
  </si>
  <si>
    <t>FAİZ VE GİDER REESKONTLA</t>
  </si>
  <si>
    <t>36000</t>
  </si>
  <si>
    <t>MEVDUAT FAİZ REESKONTLAR</t>
  </si>
  <si>
    <t>360001</t>
  </si>
  <si>
    <t>VADELİ MEVD.FAİZ REESKON</t>
  </si>
  <si>
    <t>36099</t>
  </si>
  <si>
    <t>DİĞER FAİZ VE GİDER REES</t>
  </si>
  <si>
    <t>360992</t>
  </si>
  <si>
    <t>İŞLETME GİDERLERİ REESK.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</si>
  <si>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</si>
  <si>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</si>
  <si>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</si>
  <si>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</si>
  <si>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</si>
  <si>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</si>
  <si>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</si>
  <si>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</si>
  <si>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</si>
  <si>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</si>
  <si>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</si>
  <si>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</si>
  <si>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</si>
  <si>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</si>
  <si>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</si>
  <si>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</si>
  <si>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</si>
  <si>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</si>
  <si>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</si>
  <si>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</si>
  <si>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</si>
  <si>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</si>
  <si>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</si>
  <si>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</si>
  <si>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</si>
  <si>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</si>
  <si>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</si>
  <si>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</si>
  <si>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</si>
  <si>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</si>
  <si>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</si>
  <si>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</si>
  <si>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</si>
  <si>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</si>
  <si>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</si>
  <si>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</si>
  <si>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</si>
  <si>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</si>
  <si>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</si>
  <si>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</si>
  <si>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</si>
  <si>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</si>
  <si>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</si>
  <si>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</si>
  <si>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</si>
  <si>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</si>
  <si>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</si>
  <si>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</si>
  <si>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</si>
  <si>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</si>
  <si>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</si>
  <si>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</si>
  <si>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</si>
  <si>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</si>
  <si>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</si>
  <si>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</si>
  <si>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</si>
  <si>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</si>
  <si>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</si>
  <si>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</si>
  <si>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</si>
  <si>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</si>
  <si>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>VERGİ ÖNCESİ KÂR / ZARAR [ III + VI ]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</si>
  <si>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</si>
  <si>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</si>
  <si>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</si>
  <si>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</si>
  <si>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</si>
  <si>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</si>
  <si>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</si>
  <si>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</si>
  <si>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</si>
  <si>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KARŞILAŞTIRMALI KÂR VE ZARAR CETVELİ</t>
  </si>
  <si>
    <t>Olağanüstü Giderler</t>
  </si>
  <si>
    <t>J.</t>
  </si>
  <si>
    <t>K.</t>
  </si>
  <si>
    <t>L.</t>
  </si>
  <si>
    <t>NET FAİZ DIŞI GELİRLER [ IV - V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</si>
  <si>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</si>
  <si>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</si>
  <si>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</si>
  <si>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</si>
  <si>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</si>
  <si>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</si>
  <si>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</si>
  <si>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</si>
  <si>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</si>
  <si>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</si>
  <si>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</si>
  <si>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</si>
  <si>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</si>
  <si>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</si>
  <si>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</si>
  <si>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</si>
  <si>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</si>
  <si>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</si>
  <si>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</si>
  <si>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</si>
  <si>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</si>
  <si>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</si>
  <si>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</si>
  <si>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</si>
  <si>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</si>
  <si>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</si>
  <si>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</si>
  <si>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</si>
  <si>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</si>
  <si>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</si>
  <si>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</si>
  <si>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</si>
  <si>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</si>
  <si>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</si>
  <si>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</si>
  <si>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</si>
  <si>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</si>
  <si>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</si>
  <si>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</si>
  <si>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</si>
  <si>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</si>
  <si>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</si>
  <si>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</si>
  <si>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</si>
  <si>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</si>
  <si>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</si>
  <si>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</si>
  <si>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</si>
  <si>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</si>
  <si>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</si>
  <si>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</si>
  <si>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</si>
  <si>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</si>
  <si>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</si>
  <si>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</si>
  <si>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</si>
  <si>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</si>
  <si>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</si>
  <si>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</si>
  <si>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</si>
  <si>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</si>
  <si>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</si>
  <si>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</si>
  <si>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</si>
  <si>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</si>
  <si>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</si>
  <si>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</si>
  <si>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</si>
  <si>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</si>
  <si>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</si>
  <si>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</si>
  <si>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</si>
  <si>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</si>
  <si>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</si>
  <si>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</si>
  <si>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</si>
  <si>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</si>
  <si>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</si>
  <si>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</si>
  <si>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</si>
  <si>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</si>
  <si>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</si>
  <si>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</si>
  <si>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I-</t>
  </si>
  <si>
    <t>361</t>
  </si>
  <si>
    <t>36100</t>
  </si>
  <si>
    <t>361005</t>
  </si>
  <si>
    <t>3610051</t>
  </si>
  <si>
    <t>VADELİ MEVDUAT FAİZ REES</t>
  </si>
  <si>
    <t>36199</t>
  </si>
  <si>
    <t>361992</t>
  </si>
  <si>
    <t>3619922</t>
  </si>
  <si>
    <t>DİĞER İŞLETME GİDER REES</t>
  </si>
  <si>
    <t>366</t>
  </si>
  <si>
    <t>36600</t>
  </si>
  <si>
    <t>366005</t>
  </si>
  <si>
    <t>367</t>
  </si>
  <si>
    <t>36700</t>
  </si>
  <si>
    <t>367005</t>
  </si>
  <si>
    <t>371</t>
  </si>
  <si>
    <t>İTHALAT TRANSFER EMİRLER</t>
  </si>
  <si>
    <t>37100</t>
  </si>
  <si>
    <t>TRANSFER EMİRLERİ</t>
  </si>
  <si>
    <t>371000</t>
  </si>
  <si>
    <t>AKREDİTİFLİ İTHALAT İŞL.</t>
  </si>
  <si>
    <t>VESAİK MUKABİLİ İTHALAT</t>
  </si>
  <si>
    <t>380</t>
  </si>
  <si>
    <t>ÖDENECEK VERGİ,RESİM,HAR</t>
  </si>
  <si>
    <t>38000</t>
  </si>
  <si>
    <t>ÖDENECEK VERGİLER</t>
  </si>
  <si>
    <t>380000</t>
  </si>
  <si>
    <t>380002</t>
  </si>
  <si>
    <t>MENKUL SERMAYE İRADI GEL</t>
  </si>
  <si>
    <t>3800020</t>
  </si>
  <si>
    <t>TL MEVD.MEN.SER.İRAD GEL</t>
  </si>
  <si>
    <t>380003</t>
  </si>
  <si>
    <t>KİRA ÖDEMELERİ</t>
  </si>
  <si>
    <t>3800030</t>
  </si>
  <si>
    <t>MAL VE HAK.KİRALANMASI K</t>
  </si>
  <si>
    <t>380005</t>
  </si>
  <si>
    <t>BSMV</t>
  </si>
  <si>
    <t>380006</t>
  </si>
  <si>
    <t>KAMBİYO MUAMELERİ VERG.</t>
  </si>
  <si>
    <t>38040</t>
  </si>
  <si>
    <t>ÖDENECEK PRİMLER</t>
  </si>
  <si>
    <t>380402</t>
  </si>
  <si>
    <t>BANKA SOS.YAR.SANDIĞI PR</t>
  </si>
  <si>
    <t>380403</t>
  </si>
  <si>
    <t>380404</t>
  </si>
  <si>
    <t>EM.SANDIĞI AİDATI VE KAR</t>
  </si>
  <si>
    <t>380405</t>
  </si>
  <si>
    <t>EMEKLİ SANDIĞI AİDATI VE</t>
  </si>
  <si>
    <t>380409</t>
  </si>
  <si>
    <t>3804094</t>
  </si>
  <si>
    <t>KKTC PRİMLERİ</t>
  </si>
  <si>
    <t>38040940</t>
  </si>
  <si>
    <t>KKTC SGK PRİMİ (ÇALIŞAN)</t>
  </si>
  <si>
    <t>38040941</t>
  </si>
  <si>
    <t>KKTC SGK PRİMİ (İŞVEREN)</t>
  </si>
  <si>
    <t>38040942</t>
  </si>
  <si>
    <t>KKTC İHTİYAT SANDIĞI PRİ</t>
  </si>
  <si>
    <t>38040943</t>
  </si>
  <si>
    <t>3804095</t>
  </si>
  <si>
    <t>SOSYAL GÜVENLİK PERSONEL</t>
  </si>
  <si>
    <t>38040954</t>
  </si>
  <si>
    <t>SANDıK ÜYEL.ISSIZLIK SIG</t>
  </si>
  <si>
    <t>38040955</t>
  </si>
  <si>
    <t>SANDıK ÜYELERI ISSIZLIK</t>
  </si>
  <si>
    <t>381</t>
  </si>
  <si>
    <t>ÖDENECEK VERGİ, RESİM, H</t>
  </si>
  <si>
    <t>38100</t>
  </si>
  <si>
    <t>ODENECEK VERGI, RESIM, H</t>
  </si>
  <si>
    <t>384</t>
  </si>
  <si>
    <t>BANKAMIZA TAHSİS EDİLEN</t>
  </si>
  <si>
    <t>38420</t>
  </si>
  <si>
    <t>ORTA VE UZUN VADELİ</t>
  </si>
  <si>
    <t>384206</t>
  </si>
  <si>
    <t>DİĞER FONLAR</t>
  </si>
  <si>
    <t>3842060</t>
  </si>
  <si>
    <t>KUZEY KIBRIS CUMHURIYETI</t>
  </si>
  <si>
    <t>390</t>
  </si>
  <si>
    <t>MUHTELİF BORÇLAR - TP</t>
  </si>
  <si>
    <t>39000</t>
  </si>
  <si>
    <t>ALINAN NAKDİ TEMİNATLAR</t>
  </si>
  <si>
    <t>390002</t>
  </si>
  <si>
    <t>KİRALIK KASALAR</t>
  </si>
  <si>
    <t>3900021</t>
  </si>
  <si>
    <t>39050</t>
  </si>
  <si>
    <t>BLOKE PARALAR</t>
  </si>
  <si>
    <t>390501</t>
  </si>
  <si>
    <t>KARŞILIKLSIZ ÇEKLERLE İL</t>
  </si>
  <si>
    <t>390509</t>
  </si>
  <si>
    <t>DİĞER BLOKE PARALAR</t>
  </si>
  <si>
    <t>3905090</t>
  </si>
  <si>
    <t>ŞUBELERIMIZCE KEŞIDE EDI</t>
  </si>
  <si>
    <t>TAKASÇEK OTOMATİK KISMİ</t>
  </si>
  <si>
    <t>3905099</t>
  </si>
  <si>
    <t>39090</t>
  </si>
  <si>
    <t>KREDİ KARTI ÖDEMELERİNDE</t>
  </si>
  <si>
    <t>390900</t>
  </si>
  <si>
    <t>TAKSİTLİ</t>
  </si>
  <si>
    <t>39090002</t>
  </si>
  <si>
    <t>ÜYE İŞYERLERİ BLOKE HESA</t>
  </si>
  <si>
    <t>390901</t>
  </si>
  <si>
    <t>TAKSİTSİZ</t>
  </si>
  <si>
    <t>39090102</t>
  </si>
  <si>
    <t>39099</t>
  </si>
  <si>
    <t>DİĞER MUHTELİF BORÇLAR</t>
  </si>
  <si>
    <t>391</t>
  </si>
  <si>
    <t>MUHTELİF BORÇLAR - YP</t>
  </si>
  <si>
    <t>39150</t>
  </si>
  <si>
    <t>3915099</t>
  </si>
  <si>
    <t>392</t>
  </si>
  <si>
    <t>ALACAKLI GEÇİCİ HESAPLAR</t>
  </si>
  <si>
    <t>39201</t>
  </si>
  <si>
    <t>KASA FAZLALIKLARI</t>
  </si>
  <si>
    <t>39299</t>
  </si>
  <si>
    <t>DİĞER ALACAKLI GEÇİCİ HE</t>
  </si>
  <si>
    <t>392990</t>
  </si>
  <si>
    <t>3929901</t>
  </si>
  <si>
    <t>BANKA KARTI TEK ATM PARA</t>
  </si>
  <si>
    <t>392992</t>
  </si>
  <si>
    <t>3929929</t>
  </si>
  <si>
    <t>392996</t>
  </si>
  <si>
    <t>3929963</t>
  </si>
  <si>
    <t>KIBRIS ŞUBELERİ TAKAS GE</t>
  </si>
  <si>
    <t>392997</t>
  </si>
  <si>
    <t>392999</t>
  </si>
  <si>
    <t>393</t>
  </si>
  <si>
    <t>39399</t>
  </si>
  <si>
    <t>393992</t>
  </si>
  <si>
    <t>TASFİYE EDİLECEK BANKAMI</t>
  </si>
  <si>
    <t>3939928</t>
  </si>
  <si>
    <t>393997</t>
  </si>
  <si>
    <t>394</t>
  </si>
  <si>
    <t>ÖDEME EMİRLERİ - TP</t>
  </si>
  <si>
    <t>39401</t>
  </si>
  <si>
    <t>ÖDENECEK HAVALELER</t>
  </si>
  <si>
    <t>39499</t>
  </si>
  <si>
    <t>DİĞER ÖDENECEK HAVALELER</t>
  </si>
  <si>
    <t>394992</t>
  </si>
  <si>
    <t>EFT HAVALELERİ</t>
  </si>
  <si>
    <t>395</t>
  </si>
  <si>
    <t>ÖDEME EMİRLERİ - YP</t>
  </si>
  <si>
    <t>39501</t>
  </si>
  <si>
    <t>ÖDENECEK HAVALLER</t>
  </si>
  <si>
    <t>4</t>
  </si>
  <si>
    <t>ÖZKAYNAKLAR</t>
  </si>
  <si>
    <t>410</t>
  </si>
  <si>
    <t>SERMAYE - T.P.</t>
  </si>
  <si>
    <t>41000</t>
  </si>
  <si>
    <t>ADİ HİSSE SENETLERİ KARŞ</t>
  </si>
  <si>
    <t>420</t>
  </si>
  <si>
    <t>KÂR YEDEKLERİ - T.P.</t>
  </si>
  <si>
    <t>42000</t>
  </si>
  <si>
    <t>YASAL YEDEKLER</t>
  </si>
  <si>
    <t>420003</t>
  </si>
  <si>
    <t>ÖZEL KANUNLAR GEREĞİ AYR</t>
  </si>
  <si>
    <t>5</t>
  </si>
  <si>
    <t>FAİZ GELİRLERİ</t>
  </si>
  <si>
    <t>514</t>
  </si>
  <si>
    <t>KISA VADELİ DİĞER KREDİL</t>
  </si>
  <si>
    <t>51411</t>
  </si>
  <si>
    <t>DİĞER MÜŞTERİLERDEN - (Ö</t>
  </si>
  <si>
    <t>514110</t>
  </si>
  <si>
    <t>5141100</t>
  </si>
  <si>
    <t>ROTATİF</t>
  </si>
  <si>
    <t>5141101</t>
  </si>
  <si>
    <t>AET</t>
  </si>
  <si>
    <t>514119</t>
  </si>
  <si>
    <t>51420</t>
  </si>
  <si>
    <t>TÜKETİCİ KREDİLERİNDEN</t>
  </si>
  <si>
    <t>514201</t>
  </si>
  <si>
    <t>BİREYSEL KREDİLER</t>
  </si>
  <si>
    <t>5142011</t>
  </si>
  <si>
    <t>İHTİYAÇ KREDİSİ FAİZLERİ</t>
  </si>
  <si>
    <t>51423</t>
  </si>
  <si>
    <t>514230</t>
  </si>
  <si>
    <t>PERSONEL NAKİT KREDİLERİ</t>
  </si>
  <si>
    <t>5142302</t>
  </si>
  <si>
    <t>534</t>
  </si>
  <si>
    <t>ORTA VE UZUN VADELİ İŞLE</t>
  </si>
  <si>
    <t>53420</t>
  </si>
  <si>
    <t>TÜKETİCİ KREDİLER</t>
  </si>
  <si>
    <t>534202</t>
  </si>
  <si>
    <t>53423</t>
  </si>
  <si>
    <t>534230</t>
  </si>
  <si>
    <t>5342302</t>
  </si>
  <si>
    <t>535</t>
  </si>
  <si>
    <t>53511</t>
  </si>
  <si>
    <t>DİĞER MÜŞTERİLERDEN ÖZEL</t>
  </si>
  <si>
    <t>535111</t>
  </si>
  <si>
    <t>5351112</t>
  </si>
  <si>
    <t>536</t>
  </si>
  <si>
    <t>ORTA VE UZUN VADELI IHTI</t>
  </si>
  <si>
    <t>53610</t>
  </si>
  <si>
    <t>DİĞER ÖZEL MÜŞTERİLERDEN</t>
  </si>
  <si>
    <t>536100</t>
  </si>
  <si>
    <t>5361001</t>
  </si>
  <si>
    <t>546</t>
  </si>
  <si>
    <t>54602</t>
  </si>
  <si>
    <t>KURUMSAL VE BİREYSEL KRE</t>
  </si>
  <si>
    <t>548</t>
  </si>
  <si>
    <t>TAS.OL.ALACAKLAR İLE  ZA</t>
  </si>
  <si>
    <t>54802</t>
  </si>
  <si>
    <t>TAHSIL IMKANI SINIRLI KR</t>
  </si>
  <si>
    <t>5480203</t>
  </si>
  <si>
    <t>BIREYSEL KREDILER</t>
  </si>
  <si>
    <t>54803</t>
  </si>
  <si>
    <t>TAHSILI SUPHELI KREDILER</t>
  </si>
  <si>
    <t>5480303</t>
  </si>
  <si>
    <t>54805</t>
  </si>
  <si>
    <t>ZARAR NITELIGINDEKI KRED</t>
  </si>
  <si>
    <t>5480503</t>
  </si>
  <si>
    <t>560</t>
  </si>
  <si>
    <t>ZORUNLU KARŞILIKLARDAN A</t>
  </si>
  <si>
    <t>56000</t>
  </si>
  <si>
    <t>561</t>
  </si>
  <si>
    <t>56100</t>
  </si>
  <si>
    <t>570</t>
  </si>
  <si>
    <t>BANKALARDAN ALINAN FAİZL</t>
  </si>
  <si>
    <t>57001</t>
  </si>
  <si>
    <t>YURT İÇİ BANKALARDAN</t>
  </si>
  <si>
    <t>570010</t>
  </si>
  <si>
    <t>VADESİZ HESAPLARDAN</t>
  </si>
  <si>
    <t>571</t>
  </si>
  <si>
    <t>57100</t>
  </si>
  <si>
    <t>TCMB</t>
  </si>
  <si>
    <t>571000</t>
  </si>
  <si>
    <t>573</t>
  </si>
  <si>
    <t>PARA PİYASASI İŞLEMLERİN</t>
  </si>
  <si>
    <t>57300</t>
  </si>
  <si>
    <t>580</t>
  </si>
  <si>
    <t>MENKUL DEĞERLERDEN ALINA</t>
  </si>
  <si>
    <t>58000</t>
  </si>
  <si>
    <t>580000</t>
  </si>
  <si>
    <t>BONOLARDAN</t>
  </si>
  <si>
    <t>5800000</t>
  </si>
  <si>
    <t>581</t>
  </si>
  <si>
    <t>58100</t>
  </si>
  <si>
    <t>581000</t>
  </si>
  <si>
    <t>581002</t>
  </si>
  <si>
    <t>581003</t>
  </si>
  <si>
    <t>KUPONLARDAN</t>
  </si>
  <si>
    <t>592</t>
  </si>
  <si>
    <t>ŞUBELERDEN ALINAN FAİZLE</t>
  </si>
  <si>
    <t>59204</t>
  </si>
  <si>
    <t>DİĞER FTP</t>
  </si>
  <si>
    <t>59209</t>
  </si>
  <si>
    <t>598</t>
  </si>
  <si>
    <t>DİĞER ALINAN FAİZLER - T</t>
  </si>
  <si>
    <t>59809</t>
  </si>
  <si>
    <t>DİĞER FAİZ GELİRLERİ</t>
  </si>
  <si>
    <t>599</t>
  </si>
  <si>
    <t>DİĞER ALINAN FAİZLER - Y</t>
  </si>
  <si>
    <t>59909</t>
  </si>
  <si>
    <t>6</t>
  </si>
  <si>
    <t>FAİZ GİDERLERİ</t>
  </si>
  <si>
    <t>608</t>
  </si>
  <si>
    <t>TÜRK PARASI MEVDUATA VER</t>
  </si>
  <si>
    <t>60800</t>
  </si>
  <si>
    <t>TASARRUF MEVDUATI GERÇEK</t>
  </si>
  <si>
    <t>608001</t>
  </si>
  <si>
    <t>BİR AY'A KADAR VADELİ  (</t>
  </si>
  <si>
    <t>608002</t>
  </si>
  <si>
    <t>60820</t>
  </si>
  <si>
    <t>610</t>
  </si>
  <si>
    <t>TL MEVDUAT'A VERİLEN FAİ</t>
  </si>
  <si>
    <t>61000</t>
  </si>
  <si>
    <t>610001</t>
  </si>
  <si>
    <t>610002</t>
  </si>
  <si>
    <t>610003</t>
  </si>
  <si>
    <t>610004</t>
  </si>
  <si>
    <t>610005</t>
  </si>
  <si>
    <t>61001</t>
  </si>
  <si>
    <t>610019</t>
  </si>
  <si>
    <t>BİR YILDAN UZUN VADELİ -</t>
  </si>
  <si>
    <t>6100190</t>
  </si>
  <si>
    <t>61020</t>
  </si>
  <si>
    <t>RESMİ KURULUŞLAR MEVDUAT</t>
  </si>
  <si>
    <t>61021</t>
  </si>
  <si>
    <t>TİCARİ KURULUŞLAR MEVDUA</t>
  </si>
  <si>
    <t>610211</t>
  </si>
  <si>
    <t>610212</t>
  </si>
  <si>
    <t>61023</t>
  </si>
  <si>
    <t>DİĞER KURULUŞLAR MEVDUAT</t>
  </si>
  <si>
    <t>610231</t>
  </si>
  <si>
    <t>61040</t>
  </si>
  <si>
    <t>BANKALAR MEVDUATINA</t>
  </si>
  <si>
    <t>611</t>
  </si>
  <si>
    <t>YP MEVDUAT'A VERİLEN FAİ</t>
  </si>
  <si>
    <t>61100</t>
  </si>
  <si>
    <t>DÖVİZ TEVDİAT HESABINA</t>
  </si>
  <si>
    <t>611001</t>
  </si>
  <si>
    <t>611002</t>
  </si>
  <si>
    <t>611003</t>
  </si>
  <si>
    <t>611004</t>
  </si>
  <si>
    <t>611005</t>
  </si>
  <si>
    <t>650</t>
  </si>
  <si>
    <t>ŞUBELERE VERİLEN FAİZLER</t>
  </si>
  <si>
    <t>65001</t>
  </si>
  <si>
    <t>GENEL MÜDÜRLÜĞE DEVREDİL</t>
  </si>
  <si>
    <t>65004</t>
  </si>
  <si>
    <t>7</t>
  </si>
  <si>
    <t>FAİZ DIŞI GELİRLER</t>
  </si>
  <si>
    <t>714</t>
  </si>
  <si>
    <t>KISA VDL.DİĞER KREDİLERİ</t>
  </si>
  <si>
    <t>71400</t>
  </si>
  <si>
    <t>KURUMSAL</t>
  </si>
  <si>
    <t>714009</t>
  </si>
  <si>
    <t>736</t>
  </si>
  <si>
    <t>ORTA VE UZUN VAD. IHTISA</t>
  </si>
  <si>
    <t>748</t>
  </si>
  <si>
    <t>NAKDİ OLMAYAN KRED.ALI.Ü</t>
  </si>
  <si>
    <t>74800</t>
  </si>
  <si>
    <t>T.P. TEMİNAT MEKTUBU KOM</t>
  </si>
  <si>
    <t>748001</t>
  </si>
  <si>
    <t>KESİN TEMİNAT MEKTUPLARI</t>
  </si>
  <si>
    <t>749</t>
  </si>
  <si>
    <t>74900</t>
  </si>
  <si>
    <t>Y.P. TEMİNAT MEKTUBU KOM</t>
  </si>
  <si>
    <t>749001</t>
  </si>
  <si>
    <t>a.Fonlardan Alacaklar</t>
  </si>
  <si>
    <t>b.%0 R.Ağ.T. Men. Kıy.le, OECD Ül.Mrk.Yön.ve Mer.Ban.Kef.le, Haz.Kef.ve Nak.ile Tem. Alt. Al.Muht.Ala.</t>
  </si>
  <si>
    <t>c.KKTC M.B. Özel Hesapları</t>
  </si>
  <si>
    <t>5141104</t>
  </si>
  <si>
    <t>SPOT</t>
  </si>
  <si>
    <t>534201</t>
  </si>
  <si>
    <t>5342010</t>
  </si>
  <si>
    <t>İHTİYAÇ KREDİLERİNDEN AL</t>
  </si>
  <si>
    <t>580002</t>
  </si>
  <si>
    <t>5800020</t>
  </si>
  <si>
    <t>59203</t>
  </si>
  <si>
    <t>599090</t>
  </si>
  <si>
    <t>KURUMSAL GECİKME FAİZLER</t>
  </si>
  <si>
    <t>5990900</t>
  </si>
  <si>
    <t>YP TEM.MEKTUBU KOM.GECİK</t>
  </si>
  <si>
    <t>746</t>
  </si>
  <si>
    <t>748000</t>
  </si>
  <si>
    <t>GEÇİCİ TEMİNAT MEKTUPLAR</t>
  </si>
  <si>
    <t>750</t>
  </si>
  <si>
    <t>SERMAYE PİYASASI İŞLEMLE</t>
  </si>
  <si>
    <t>75000</t>
  </si>
  <si>
    <t>MENKUL DEĞERLER ALIM/SAT</t>
  </si>
  <si>
    <t>750002</t>
  </si>
  <si>
    <t>MALİ  OLMAYAN KURULUŞ TA</t>
  </si>
  <si>
    <t>7500022</t>
  </si>
  <si>
    <t>DEĞERLEME KARLARI</t>
  </si>
  <si>
    <t>751</t>
  </si>
  <si>
    <t>75100</t>
  </si>
  <si>
    <t>MENKUL DEĞERLER ALIM SAT</t>
  </si>
  <si>
    <t>751009</t>
  </si>
  <si>
    <t>7510091</t>
  </si>
  <si>
    <t>76001</t>
  </si>
  <si>
    <t>MAL MUKABİLİ İTHALAT KOM</t>
  </si>
  <si>
    <t>760077</t>
  </si>
  <si>
    <t>7600772</t>
  </si>
  <si>
    <t>YAPILANDIRMA KOMİSYONLAR</t>
  </si>
  <si>
    <t>790012</t>
  </si>
  <si>
    <t>TELEFON GELİRLERİ</t>
  </si>
  <si>
    <t>790990</t>
  </si>
  <si>
    <t>MÜŞTERİLERDEN TAHSİL EDİ</t>
  </si>
  <si>
    <t>790999</t>
  </si>
  <si>
    <t>İŞSİZLİK SIGORTASI</t>
  </si>
  <si>
    <t>8101004</t>
  </si>
  <si>
    <t>NAKİL, TAYİN, VEK. HARCI</t>
  </si>
  <si>
    <t>81010040</t>
  </si>
  <si>
    <t>82002</t>
  </si>
  <si>
    <t>VERGİ KARŞILIĞI</t>
  </si>
  <si>
    <t>820021</t>
  </si>
  <si>
    <t>KIBRIS ŞUB.KURUMLAR VER.</t>
  </si>
  <si>
    <t>830030</t>
  </si>
  <si>
    <t>İLAN VE REKLAM VERGİSİ</t>
  </si>
  <si>
    <t>8800521</t>
  </si>
  <si>
    <t>BANKA MALI CEP TELEFONLA</t>
  </si>
  <si>
    <t>AĞIRLAMA VE YEMEK GİDERL</t>
  </si>
  <si>
    <t>880133</t>
  </si>
  <si>
    <t>ÖZEL ÖDENEKLİ CEP SABİT</t>
  </si>
  <si>
    <t>880139</t>
  </si>
  <si>
    <t>8809931</t>
  </si>
  <si>
    <t>GRUP NAKİL GİDERLERİ</t>
  </si>
  <si>
    <t>88099310</t>
  </si>
  <si>
    <t>GRUP NAKİL ARAÇ GİDERLER</t>
  </si>
  <si>
    <t>88099321</t>
  </si>
  <si>
    <t>88101</t>
  </si>
  <si>
    <t>881010</t>
  </si>
  <si>
    <t>8820240</t>
  </si>
  <si>
    <t>91112</t>
  </si>
  <si>
    <t>DİĞER TEMİNAT KARŞILIĞI</t>
  </si>
  <si>
    <t>911121</t>
  </si>
  <si>
    <t>91OZTD</t>
  </si>
  <si>
    <t>91203</t>
  </si>
  <si>
    <t>LİMİT DIŞI GEÇİCİ TEM ME</t>
  </si>
  <si>
    <t>9139090</t>
  </si>
  <si>
    <t>DİĞER TAAHHÜT İŞİ İLE İL</t>
  </si>
  <si>
    <t>930</t>
  </si>
  <si>
    <t>98008</t>
  </si>
  <si>
    <t>KREDİLİ MEVDUAT HESABI L</t>
  </si>
  <si>
    <t>980080</t>
  </si>
  <si>
    <t>9800800</t>
  </si>
  <si>
    <t>9800801</t>
  </si>
  <si>
    <t>980081</t>
  </si>
  <si>
    <t>9800810</t>
  </si>
  <si>
    <t>SİGORTA İŞLEMLERİ</t>
  </si>
  <si>
    <t>996141</t>
  </si>
  <si>
    <t>MAKBUZLU İŞLEMLER</t>
  </si>
  <si>
    <t>9961410</t>
  </si>
  <si>
    <t>DİĞER SİGORTASI GİDERLERİ</t>
  </si>
  <si>
    <t>GURUP NAKİL ARAÇ GİDERLERİ</t>
  </si>
  <si>
    <t>PARA NAKİL GEREÇLERİ GİDERİ</t>
  </si>
  <si>
    <t>91012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</si>
  <si>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</si>
  <si>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</si>
  <si>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</si>
  <si>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</si>
  <si>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</si>
  <si>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</si>
  <si>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</si>
  <si>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</si>
  <si>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</si>
  <si>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</si>
  <si>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</si>
  <si>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</si>
  <si>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</si>
  <si>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</si>
  <si>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</si>
  <si>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</si>
  <si>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</si>
  <si>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</si>
  <si>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</si>
  <si>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Menkul yenileme bakım onarım</t>
  </si>
  <si>
    <t>Menkuller sigortası</t>
  </si>
  <si>
    <t>Topyekün savunma masrafı</t>
  </si>
  <si>
    <t>Tasarruf mevduatı sigorta fonu</t>
  </si>
  <si>
    <t>Küçük demirbaş giderleri</t>
  </si>
  <si>
    <t>Maaş ve sair menfaatler</t>
  </si>
  <si>
    <t>Sağlık gideri</t>
  </si>
  <si>
    <t>Görev yollukları</t>
  </si>
  <si>
    <t>TC Tazminatları ve sair menfaatler</t>
  </si>
  <si>
    <t>Bankacılık lisans bedeli</t>
  </si>
  <si>
    <t>Oda aidatları</t>
  </si>
  <si>
    <t>Bigisayar kullanım giderleri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</si>
  <si>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</si>
  <si>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</si>
  <si>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</si>
  <si>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</si>
  <si>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</si>
  <si>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</si>
  <si>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</si>
  <si>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</si>
  <si>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</si>
  <si>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</si>
  <si>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</si>
  <si>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</si>
  <si>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</si>
  <si>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</si>
  <si>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</si>
  <si>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</si>
  <si>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</si>
  <si>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</si>
  <si>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</si>
  <si>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</si>
  <si>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</si>
  <si>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</si>
  <si>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</si>
  <si>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</si>
  <si>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</si>
  <si>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</si>
  <si>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</si>
  <si>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</si>
  <si>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>0</t>
  </si>
  <si>
    <t>TL</t>
  </si>
  <si>
    <t>DÖNEN DEĞERLER</t>
  </si>
  <si>
    <t>010</t>
  </si>
  <si>
    <t>KASA</t>
  </si>
  <si>
    <t>01000</t>
  </si>
  <si>
    <t>ŞUBE KASA</t>
  </si>
  <si>
    <t>01000001</t>
  </si>
  <si>
    <t>01001</t>
  </si>
  <si>
    <t>TL ATM KASA HESABI</t>
  </si>
  <si>
    <t>01002</t>
  </si>
  <si>
    <t>01002486</t>
  </si>
  <si>
    <t>LEFKOŞE / KIBRIS T.C</t>
  </si>
  <si>
    <t>01002756</t>
  </si>
  <si>
    <t>GAZİMAĞUSA ATM KASASI</t>
  </si>
  <si>
    <t>01002810</t>
  </si>
  <si>
    <t>LEFKOŞA 2 ATM KASASI</t>
  </si>
  <si>
    <t>011</t>
  </si>
  <si>
    <t>Matbua, evrak, kırtasiye, abonman</t>
  </si>
  <si>
    <t>Posta, telefon, telgraf, fax giderleri</t>
  </si>
  <si>
    <t>RZOTT0</t>
  </si>
  <si>
    <t>ZAR.NİT.KREDİLİ MEVDUAT</t>
  </si>
  <si>
    <t>R0OZT4</t>
  </si>
  <si>
    <t>QHOTZ7</t>
  </si>
  <si>
    <t>XAOTM1</t>
  </si>
  <si>
    <t>XDOVMD</t>
  </si>
  <si>
    <t>XFCIMA</t>
  </si>
  <si>
    <t>VMOTMC</t>
  </si>
  <si>
    <t>VADESİZ ALTIN MEVDUATI</t>
  </si>
  <si>
    <t>VMOVMC</t>
  </si>
  <si>
    <t>VMOZMC</t>
  </si>
  <si>
    <t>VMOTMD</t>
  </si>
  <si>
    <t>XGOZMD</t>
  </si>
  <si>
    <t>VDOVD1</t>
  </si>
  <si>
    <t>VDOTD4</t>
  </si>
  <si>
    <t>VFOTCF</t>
  </si>
  <si>
    <t>VFOVD2</t>
  </si>
  <si>
    <t>VFOZCA</t>
  </si>
  <si>
    <t>VFOZD2</t>
  </si>
  <si>
    <t>VHOTD2</t>
  </si>
  <si>
    <t>VDOZD1</t>
  </si>
  <si>
    <t>VDOZD2</t>
  </si>
  <si>
    <t>O1OZDA</t>
  </si>
  <si>
    <t>YP TRANSFER EMIRLERI</t>
  </si>
  <si>
    <t>HDOTHY</t>
  </si>
  <si>
    <t>MUHTELİF BORÇLAR</t>
  </si>
  <si>
    <t>HDOVHY</t>
  </si>
  <si>
    <t>9EOZTD</t>
  </si>
  <si>
    <t>VADELİ AKR.KRD.</t>
  </si>
  <si>
    <t>3-</t>
  </si>
  <si>
    <t>D</t>
  </si>
  <si>
    <t>4-</t>
  </si>
  <si>
    <t>5-</t>
  </si>
  <si>
    <t>C</t>
  </si>
  <si>
    <t>6-</t>
  </si>
  <si>
    <t>8-</t>
  </si>
  <si>
    <t>PASİF</t>
  </si>
  <si>
    <t>BANKALAR MEVDUATI</t>
  </si>
  <si>
    <t>BİLANÇO DIŞI</t>
  </si>
  <si>
    <t>VERİMLİLİK</t>
  </si>
  <si>
    <t>76017</t>
  </si>
  <si>
    <t>EKSPERTİZ ÜCRETLERİ</t>
  </si>
  <si>
    <t>76019</t>
  </si>
  <si>
    <t>KREDİ KARTI ÜCRET VE KOM</t>
  </si>
  <si>
    <t>76099</t>
  </si>
  <si>
    <t>ALINAN DİĞER KOMİSYON VE</t>
  </si>
  <si>
    <t>760990</t>
  </si>
  <si>
    <t>7609902</t>
  </si>
  <si>
    <t>KREDİ KULLANDIRIM ÜCRETİ</t>
  </si>
  <si>
    <t>760991</t>
  </si>
  <si>
    <t>7609916</t>
  </si>
  <si>
    <t>ORTAK NOKTA GELİRLERİ</t>
  </si>
  <si>
    <t>TOKİ ARACILIK KOMİSYONU</t>
  </si>
  <si>
    <t>DİĞER KOMİSYONLAR</t>
  </si>
  <si>
    <t>TOA YAPILANDIRMA KOMİSYO</t>
  </si>
  <si>
    <t>760999</t>
  </si>
  <si>
    <t>761</t>
  </si>
  <si>
    <t>76105</t>
  </si>
  <si>
    <t>761050</t>
  </si>
  <si>
    <t>761051</t>
  </si>
  <si>
    <t>76108</t>
  </si>
  <si>
    <t>76110</t>
  </si>
  <si>
    <t>TÜRK LİRASI TAHSİL VESAİ</t>
  </si>
  <si>
    <t>76111</t>
  </si>
  <si>
    <t>EFEKTİF VE DÖVİZ ALIMSAT</t>
  </si>
  <si>
    <t>76119</t>
  </si>
  <si>
    <t>76199</t>
  </si>
  <si>
    <t>ALINAN DİĞER KOM.VE HİZM</t>
  </si>
  <si>
    <t>771</t>
  </si>
  <si>
    <t>KAMBİYO KÂRLARI - Y.P.</t>
  </si>
  <si>
    <t>77101</t>
  </si>
  <si>
    <t>771010</t>
  </si>
  <si>
    <t>EFEKTİF ALIM/SATIM  EVAL</t>
  </si>
  <si>
    <t>771011</t>
  </si>
  <si>
    <t>DOVİZ ALIM/SATIM EVALÜAS</t>
  </si>
  <si>
    <t>77110</t>
  </si>
  <si>
    <t>771101</t>
  </si>
  <si>
    <t>ALTIN MEVDUAT HESAPLARI</t>
  </si>
  <si>
    <t>77199</t>
  </si>
  <si>
    <t>790</t>
  </si>
  <si>
    <t>DİĞER FAİZ DIŞI GELİRLER</t>
  </si>
  <si>
    <t>79001</t>
  </si>
  <si>
    <t>HABERLEŞME GİDERLERİ KAR</t>
  </si>
  <si>
    <t>790013</t>
  </si>
  <si>
    <t>TELEKS GELİRLERİ</t>
  </si>
  <si>
    <t>790014</t>
  </si>
  <si>
    <t>VERİ HATTI GELİRLERİ</t>
  </si>
  <si>
    <t>79004</t>
  </si>
  <si>
    <t>EKSTRE MASRAF KARŞILIĞI</t>
  </si>
  <si>
    <t>79007</t>
  </si>
  <si>
    <t>GEÇMİŞ YILLAR GİDERLERİN</t>
  </si>
  <si>
    <t>790070</t>
  </si>
  <si>
    <t>TAK.KRED.İÇİN GEÇ.YIL. A</t>
  </si>
  <si>
    <t>79009</t>
  </si>
  <si>
    <t>ÇEK KARNESİ BEDELLERİ</t>
  </si>
  <si>
    <t>79010</t>
  </si>
  <si>
    <t>KİRALAMA GELİRLERİ</t>
  </si>
  <si>
    <t>790100</t>
  </si>
  <si>
    <t>FAALİYET KİRALAMASI GELİ</t>
  </si>
  <si>
    <t>7901009</t>
  </si>
  <si>
    <t>DİĞER KİRA GELİRLERİ</t>
  </si>
  <si>
    <t>79099</t>
  </si>
  <si>
    <t>791</t>
  </si>
  <si>
    <t>79101</t>
  </si>
  <si>
    <t>79199</t>
  </si>
  <si>
    <t>8</t>
  </si>
  <si>
    <t>FAİZ DIŞI GİDERLER</t>
  </si>
  <si>
    <t>810</t>
  </si>
  <si>
    <t>PERSONEL GİDERLERİ - T.P</t>
  </si>
  <si>
    <t>81000</t>
  </si>
  <si>
    <t>MAAŞ VE ÜCRETLER</t>
  </si>
  <si>
    <t>810007</t>
  </si>
  <si>
    <t>DİĞER ÜCRETLER</t>
  </si>
  <si>
    <t>8100071</t>
  </si>
  <si>
    <t>ÖZEL HUKUK PERSONEL MAAŞ</t>
  </si>
  <si>
    <t>81000710</t>
  </si>
  <si>
    <t>81001</t>
  </si>
  <si>
    <t>SOSYAL YARDIMLAR</t>
  </si>
  <si>
    <t>810018</t>
  </si>
  <si>
    <t>DİĞER YARDIMLAR</t>
  </si>
  <si>
    <t>8100181</t>
  </si>
  <si>
    <t>YEMEK GİDERLERİ</t>
  </si>
  <si>
    <t>81002</t>
  </si>
  <si>
    <t>SOSYAL GÜVENLİK PRİMLERİ</t>
  </si>
  <si>
    <t>810025</t>
  </si>
  <si>
    <t>SOSYAL GÜVENLIK PRIMLERI</t>
  </si>
  <si>
    <t>81002500</t>
  </si>
  <si>
    <t>SOSYAL SIGORTALAR KURUM</t>
  </si>
  <si>
    <t>81002501</t>
  </si>
  <si>
    <t>EMEKLI SANDIĞI PRIMLERIN</t>
  </si>
  <si>
    <t>81002502</t>
  </si>
  <si>
    <t>ZIRAAT VE HALKBANK EMEKL</t>
  </si>
  <si>
    <t>81002506</t>
  </si>
  <si>
    <t>IŞSIZLIK SIGORTASI</t>
  </si>
  <si>
    <t>81005</t>
  </si>
  <si>
    <t>KÂR PAYI VE İKRAMİYELER</t>
  </si>
  <si>
    <t>810050</t>
  </si>
  <si>
    <t>KAR PAYI VE IKRAMIYELER</t>
  </si>
  <si>
    <t>8100501</t>
  </si>
  <si>
    <t>ÖZEL HUKUKA TABI PERSONE</t>
  </si>
  <si>
    <t>81006</t>
  </si>
  <si>
    <t>SAĞLIK GİDERLERİ</t>
  </si>
  <si>
    <t>810061</t>
  </si>
  <si>
    <t>TEDAVI VE ILAÇ YARDIMI</t>
  </si>
  <si>
    <t>81008</t>
  </si>
  <si>
    <t>TAZMİNAT ÖDENEKLERİ</t>
  </si>
  <si>
    <t>81010</t>
  </si>
  <si>
    <t>HARCIRAH GİDERLERİ</t>
  </si>
  <si>
    <t>810100</t>
  </si>
  <si>
    <t>820</t>
  </si>
  <si>
    <t>KARŞILIK VE DEĞER DÜŞME</t>
  </si>
  <si>
    <t>82000</t>
  </si>
  <si>
    <t>ÖZEL KARŞILIK GİDERLERİ</t>
  </si>
  <si>
    <t>820000</t>
  </si>
  <si>
    <t>820001</t>
  </si>
  <si>
    <t>820002</t>
  </si>
  <si>
    <t>82003</t>
  </si>
  <si>
    <t>DİĞER KARŞILIK VE  DEĞER</t>
  </si>
  <si>
    <t>820034</t>
  </si>
  <si>
    <t>GENEL KARŞILIK GİDERLERİ</t>
  </si>
  <si>
    <t>830</t>
  </si>
  <si>
    <t>VERGİ, RESİM, HARÇLAR VE</t>
  </si>
  <si>
    <t>83000</t>
  </si>
  <si>
    <t>BANKA VE SİGORTA MUAMELE</t>
  </si>
  <si>
    <t>830000</t>
  </si>
  <si>
    <t>83001</t>
  </si>
  <si>
    <t>EMLAK VERGİLERİ</t>
  </si>
  <si>
    <t>83002</t>
  </si>
  <si>
    <t>TAŞIT VERGİSİ</t>
  </si>
  <si>
    <t>83003</t>
  </si>
  <si>
    <t>BELEDİYE HARÇ VE RESİMLE</t>
  </si>
  <si>
    <t>83004</t>
  </si>
  <si>
    <t>DAMGA VERGİSİ</t>
  </si>
  <si>
    <t>830040</t>
  </si>
  <si>
    <t>83005</t>
  </si>
  <si>
    <t>NOTER HARÇ VE TESCİL MAS</t>
  </si>
  <si>
    <t>83099</t>
  </si>
  <si>
    <t>DİĞER VERGİLER</t>
  </si>
  <si>
    <t>830990</t>
  </si>
  <si>
    <t>BANKACILIK İŞLEMLERİ</t>
  </si>
  <si>
    <t>8309901</t>
  </si>
  <si>
    <t>KAN.KABUL EDİLMEYEN GİD.</t>
  </si>
  <si>
    <t>8309903</t>
  </si>
  <si>
    <t>MESLEK VERGİSİ</t>
  </si>
  <si>
    <t>830999</t>
  </si>
  <si>
    <t>840</t>
  </si>
  <si>
    <t>VERİLEN KOMİSYON VE ÜCRE</t>
  </si>
  <si>
    <t>84002</t>
  </si>
  <si>
    <t>BANKALARA</t>
  </si>
  <si>
    <t>840027</t>
  </si>
  <si>
    <t>EFT İÇİN VERİLEN  KOMİSY</t>
  </si>
  <si>
    <t>841</t>
  </si>
  <si>
    <t>850</t>
  </si>
  <si>
    <t>AMORTİSMAN GİDERİ - T.P.</t>
  </si>
  <si>
    <t>85000</t>
  </si>
  <si>
    <t>85002</t>
  </si>
  <si>
    <t>861</t>
  </si>
  <si>
    <t>KAMBİYO ZARARLARI - Y.P.</t>
  </si>
  <si>
    <t>86101</t>
  </si>
  <si>
    <t>EFEKTİF VE DÖVİZ ALIM VE</t>
  </si>
  <si>
    <t>861010</t>
  </si>
  <si>
    <t>861011</t>
  </si>
  <si>
    <t>DÖVİZ ALIM/SATIM EVALÜAS</t>
  </si>
  <si>
    <t>86110</t>
  </si>
  <si>
    <t>861101</t>
  </si>
  <si>
    <t>880</t>
  </si>
  <si>
    <t>DİĞER İŞLETME GİDERLERİ</t>
  </si>
  <si>
    <t>88000</t>
  </si>
  <si>
    <t>KİRALAMA GİDERLERİ</t>
  </si>
  <si>
    <t>880000</t>
  </si>
  <si>
    <t>FAALİYET KİRALAMASI GİDE</t>
  </si>
  <si>
    <t>8800001</t>
  </si>
  <si>
    <t>GAYRİMENKUL KİRA GİDERLE</t>
  </si>
  <si>
    <t>8800009</t>
  </si>
  <si>
    <t>DİĞER KİRA GİDERLERİ</t>
  </si>
  <si>
    <t>88001</t>
  </si>
  <si>
    <t>BAKIM VE ONARIM GİDERLER</t>
  </si>
  <si>
    <t>880010</t>
  </si>
  <si>
    <t>MENKULLER BAKIM VE ONARI</t>
  </si>
  <si>
    <t>880012</t>
  </si>
  <si>
    <t>KİRALANAN BİNALAR BAKIM</t>
  </si>
  <si>
    <t>880013</t>
  </si>
  <si>
    <t>BT TEL. SANTRALLERİ VE E</t>
  </si>
  <si>
    <t>88002</t>
  </si>
  <si>
    <t>TAŞIT ARACI GİDERLERİ</t>
  </si>
  <si>
    <t>880020</t>
  </si>
  <si>
    <t>HİZMET ARABALARI GİDERLE</t>
  </si>
  <si>
    <t>8800202</t>
  </si>
  <si>
    <t>BİNEK OTOMOBİL GİDERLERİ</t>
  </si>
  <si>
    <t>88002020</t>
  </si>
  <si>
    <t>BİNEK OTOMOBİL GİD. - YA</t>
  </si>
  <si>
    <t>88002021</t>
  </si>
  <si>
    <t>BİNEK OTOMOBİL GİD. - BA</t>
  </si>
  <si>
    <t>88002022</t>
  </si>
  <si>
    <t>TESCIL MUAYENE VE EGZOZ</t>
  </si>
  <si>
    <t>88002024</t>
  </si>
  <si>
    <t>OTOPARK VE YIKAMA GIDERL</t>
  </si>
  <si>
    <t>88002029</t>
  </si>
  <si>
    <t>BINEK ARABALARININ DIĞER</t>
  </si>
  <si>
    <t>88002034</t>
  </si>
  <si>
    <t>880021</t>
  </si>
  <si>
    <t>88003</t>
  </si>
  <si>
    <t>SİGORTA GİDERLERİ</t>
  </si>
  <si>
    <t>880030</t>
  </si>
  <si>
    <t>MENKULLER SİGORTA GİDERL</t>
  </si>
  <si>
    <t>MENKULLER SİGORTA GİD. -</t>
  </si>
  <si>
    <t>8800301</t>
  </si>
  <si>
    <t>880031</t>
  </si>
  <si>
    <t>GAYRİMENKULLER SİGORTA G</t>
  </si>
  <si>
    <t>880032</t>
  </si>
  <si>
    <t>GRUP SİGORTASI GİDERLERİ</t>
  </si>
  <si>
    <t>8800321</t>
  </si>
  <si>
    <t>GRUP SİGORTASI GİD. - KI</t>
  </si>
  <si>
    <t>88004</t>
  </si>
  <si>
    <t>ISITMA,AYDINLATMA VE SU</t>
  </si>
  <si>
    <t>880040</t>
  </si>
  <si>
    <t>ISITMA GİDERLERİ</t>
  </si>
  <si>
    <t>880041</t>
  </si>
  <si>
    <t>AYDINLATMA GİDERLERİ</t>
  </si>
  <si>
    <t>880042</t>
  </si>
  <si>
    <t>SU GİDERLERİ</t>
  </si>
  <si>
    <t>88005</t>
  </si>
  <si>
    <t>HABERLEŞME GİDERLERİ</t>
  </si>
  <si>
    <t>880050</t>
  </si>
  <si>
    <t>POSTA GİDERLERİ</t>
  </si>
  <si>
    <t>8800500</t>
  </si>
  <si>
    <t>8800501</t>
  </si>
  <si>
    <t>KARGO GİDERLERİ</t>
  </si>
  <si>
    <t>880052</t>
  </si>
  <si>
    <t>TELEFON GİDERLERİ</t>
  </si>
  <si>
    <t>8800520</t>
  </si>
  <si>
    <t>880054</t>
  </si>
  <si>
    <t>VERİ HATTI GİDERLERİ</t>
  </si>
  <si>
    <t>88006</t>
  </si>
  <si>
    <t>BASILI KAĞIT VE KIRTASİY</t>
  </si>
  <si>
    <t>880060</t>
  </si>
  <si>
    <t>GAZETE, DERGİ VE  KİTAP</t>
  </si>
  <si>
    <t>880061</t>
  </si>
  <si>
    <t>MATBUA GİDERLERİ</t>
  </si>
  <si>
    <t>880062</t>
  </si>
  <si>
    <t>KIRTASİYE GİDERLERİ</t>
  </si>
  <si>
    <t>880063</t>
  </si>
  <si>
    <t>FOTOKOPİ GİDERLERİ</t>
  </si>
  <si>
    <t>88008</t>
  </si>
  <si>
    <t>KÜÇÜK DEMİRBAŞ GİDERLERİ</t>
  </si>
  <si>
    <t>88009</t>
  </si>
  <si>
    <t>BİLGİSAYAR KULLANIM GİDE</t>
  </si>
  <si>
    <t>880094</t>
  </si>
  <si>
    <t>88010</t>
  </si>
  <si>
    <t>AİDATLAR</t>
  </si>
  <si>
    <t>880100</t>
  </si>
  <si>
    <t>TİCARET ODASI AİDATI</t>
  </si>
  <si>
    <t>880102</t>
  </si>
  <si>
    <t>TAKAS ODASI AİDATI</t>
  </si>
  <si>
    <t>880109</t>
  </si>
  <si>
    <t>DİĞER AİDATLAR</t>
  </si>
  <si>
    <t>88012</t>
  </si>
  <si>
    <t>TEMSİL VE AĞIRLAMA GİDER</t>
  </si>
  <si>
    <t>880120</t>
  </si>
  <si>
    <t>TEMSİL AĞIRLAMA</t>
  </si>
  <si>
    <t>8801200</t>
  </si>
  <si>
    <t>8801201</t>
  </si>
  <si>
    <t>MUSTERI VE ZIYARETCILERE</t>
  </si>
  <si>
    <t>8801209</t>
  </si>
  <si>
    <t>DIGER TEMSIL GIDERLERI</t>
  </si>
  <si>
    <t>88013</t>
  </si>
  <si>
    <t>KANUNEN KABUL EDİLMEYEN</t>
  </si>
  <si>
    <t>880135</t>
  </si>
  <si>
    <t>ÖZEL CEP TELEFONU GİDERL</t>
  </si>
  <si>
    <t>88016</t>
  </si>
  <si>
    <t>TEMİZLİK GİDERLERİ</t>
  </si>
  <si>
    <t>880161</t>
  </si>
  <si>
    <t>TEMIZLIK FIRMASINA ÖDENE</t>
  </si>
  <si>
    <t>88099</t>
  </si>
  <si>
    <t>880993</t>
  </si>
  <si>
    <t>DİĞER BANKACILIK İŞLEMLE</t>
  </si>
  <si>
    <t>8809932</t>
  </si>
  <si>
    <t>AYNİYAT GİDERLERİ-1</t>
  </si>
  <si>
    <t>88099320</t>
  </si>
  <si>
    <t>AMBALAJ MALZEME GİDERLER</t>
  </si>
  <si>
    <t>88099322</t>
  </si>
  <si>
    <t>ARŞİV KOLİSİ GİDERLERİ (</t>
  </si>
  <si>
    <t>88099323</t>
  </si>
  <si>
    <t>ATM BAS.BASKISIZ MAK.VE</t>
  </si>
  <si>
    <t>88099326</t>
  </si>
  <si>
    <t>KIRTASİYE GİDERLERİ (AYN</t>
  </si>
  <si>
    <t>88099327</t>
  </si>
  <si>
    <t>MATBUA GİDERLERİ (AYNİYA</t>
  </si>
  <si>
    <t>88099328</t>
  </si>
  <si>
    <t>88099329</t>
  </si>
  <si>
    <t>BİLGİSAYAR SARF MALZEMEL</t>
  </si>
  <si>
    <t>882</t>
  </si>
  <si>
    <t>DİĞER GİDERLER VE ZARARL</t>
  </si>
  <si>
    <t>88202</t>
  </si>
  <si>
    <t>ŞUBELERE VERİLEN KOMİSYO</t>
  </si>
  <si>
    <t>88203</t>
  </si>
  <si>
    <t>TASARRUF MEVDUATI SİGORT</t>
  </si>
  <si>
    <t>88206</t>
  </si>
  <si>
    <t>T.BANKALAR BİRLİĞİ MASRA</t>
  </si>
  <si>
    <t>88299</t>
  </si>
  <si>
    <t>882994</t>
  </si>
  <si>
    <t>DİĞER 1</t>
  </si>
  <si>
    <t>8829943</t>
  </si>
  <si>
    <t>SİVİL SAVUNMA GİDERLERİ</t>
  </si>
  <si>
    <t>882995</t>
  </si>
  <si>
    <t>DİĞER 2</t>
  </si>
  <si>
    <t>8829950</t>
  </si>
  <si>
    <t>YOL VE TAKSI ÜCRETLERI</t>
  </si>
  <si>
    <t>8829953</t>
  </si>
  <si>
    <t>ZORUNLU KÜÇÜK GIDERLER</t>
  </si>
  <si>
    <t>8829957</t>
  </si>
  <si>
    <t>GÜMRÜK, NAVLUN, SİGORTA</t>
  </si>
  <si>
    <t>882996</t>
  </si>
  <si>
    <t>GEÇMİŞ YILLARDA KAYDEDİL</t>
  </si>
  <si>
    <t>882999</t>
  </si>
  <si>
    <t>883</t>
  </si>
  <si>
    <t>88303</t>
  </si>
  <si>
    <t>YP TMSF PRİMLERİ</t>
  </si>
  <si>
    <t>9</t>
  </si>
  <si>
    <t>BİLANÇO DIŞI HESAPLAR</t>
  </si>
  <si>
    <t>910</t>
  </si>
  <si>
    <t>T.P. TEMİNAT MEKTUPLARIN</t>
  </si>
  <si>
    <t>91010</t>
  </si>
  <si>
    <t>NAKİT KARŞILIĞI</t>
  </si>
  <si>
    <t>910101</t>
  </si>
  <si>
    <t>DİĞER MÜŞTERİLER</t>
  </si>
  <si>
    <t>91011</t>
  </si>
  <si>
    <t>KEFALET KARŞILIĞI</t>
  </si>
  <si>
    <t>910111</t>
  </si>
  <si>
    <t>91015</t>
  </si>
  <si>
    <t>ŞUBELERİMİZ EMİRLERİ</t>
  </si>
  <si>
    <t>911</t>
  </si>
  <si>
    <t>Y.P. TEMİNAT MEKTUPLARIN</t>
  </si>
  <si>
    <t>91110</t>
  </si>
  <si>
    <t>911101</t>
  </si>
  <si>
    <t>91115</t>
  </si>
  <si>
    <t>912</t>
  </si>
  <si>
    <t>LİMİT DIŞI KESİN TEM MEK</t>
  </si>
  <si>
    <t>91213</t>
  </si>
  <si>
    <t>91290</t>
  </si>
  <si>
    <t>912903</t>
  </si>
  <si>
    <t>VERGİ DAİRELERİ İÇİN VER</t>
  </si>
  <si>
    <t>912908</t>
  </si>
  <si>
    <t>DİĞER KONULU TEM.MEK.</t>
  </si>
  <si>
    <t>9129080</t>
  </si>
  <si>
    <t>MAL TESLİMİNE YÖNELİK TE</t>
  </si>
  <si>
    <t>91290801</t>
  </si>
  <si>
    <t>LİMİT DIŞI MAL TESLİMİNE</t>
  </si>
  <si>
    <t>912909</t>
  </si>
  <si>
    <t>DİĞER KONULU TM</t>
  </si>
  <si>
    <t>9129090</t>
  </si>
  <si>
    <t>DİĞER TAAHHÜT İŞL.İLE İL</t>
  </si>
  <si>
    <t>9129091</t>
  </si>
  <si>
    <t>GÜVENCE BEDELİ İLE İLGİL</t>
  </si>
  <si>
    <t>913</t>
  </si>
  <si>
    <t>91311</t>
  </si>
  <si>
    <t>KESİN TEM MEK.DİĞER</t>
  </si>
  <si>
    <t>91321</t>
  </si>
  <si>
    <t>AVANS TEM MEK. DİĞER</t>
  </si>
  <si>
    <t>91390</t>
  </si>
  <si>
    <t>913909</t>
  </si>
  <si>
    <t>DİĞER KONULU İŞL.</t>
  </si>
  <si>
    <t>9139091</t>
  </si>
  <si>
    <t>931</t>
  </si>
  <si>
    <t>AKREDİTİF TAAHHÜTLERİMİZ</t>
  </si>
  <si>
    <t>93102</t>
  </si>
  <si>
    <t>TEMİNATLI İTHALAT AKREDİ</t>
  </si>
  <si>
    <t>933</t>
  </si>
  <si>
    <t>93320</t>
  </si>
  <si>
    <t>ŞUBELERİMİZE EMİRLERİMİZ</t>
  </si>
  <si>
    <t>978</t>
  </si>
  <si>
    <t>TAAHHÜTLERDEN ALACAKLAR</t>
  </si>
  <si>
    <t>97899</t>
  </si>
  <si>
    <t>DİĞER TAAHÜTLERDEN ALACA</t>
  </si>
  <si>
    <t>980</t>
  </si>
  <si>
    <t>TAAHHÜTLERDEN BORÇLAR -</t>
  </si>
  <si>
    <t>98003</t>
  </si>
  <si>
    <t>KULLANDIRMA GARANTİLİ KR</t>
  </si>
  <si>
    <t>980032</t>
  </si>
  <si>
    <t>KREDİLİ MEVDUAT (DOST HE</t>
  </si>
  <si>
    <t>9800320</t>
  </si>
  <si>
    <t>1. GRUP KREDİ LİMİTLERİ</t>
  </si>
  <si>
    <t>98003200</t>
  </si>
  <si>
    <t>KURUMSAL LİMİTLER</t>
  </si>
  <si>
    <t>BİREYSEL LİMİTLER</t>
  </si>
  <si>
    <t>PERSONEL LİMİTLER</t>
  </si>
  <si>
    <t>2. GRUP KREDİ LİMİTLERİ</t>
  </si>
  <si>
    <t>98006</t>
  </si>
  <si>
    <t>ÇEKLER İÇİN ÖDEME TAAHHÜ</t>
  </si>
  <si>
    <t>980069</t>
  </si>
  <si>
    <t>MÜŞTERİLERE VERİLEN ÇEKL</t>
  </si>
  <si>
    <t>982</t>
  </si>
  <si>
    <t>EMANET VE REHİNLİ KIYMET</t>
  </si>
  <si>
    <t>98200</t>
  </si>
  <si>
    <t>EMANET KIYMETLER</t>
  </si>
  <si>
    <t>982002</t>
  </si>
  <si>
    <t>TAHSİLE ALINAN ÇEKLER</t>
  </si>
  <si>
    <t>9820020</t>
  </si>
  <si>
    <t>ŞUBELERİMİZ ÜZERİNE KEŞİ</t>
  </si>
  <si>
    <t>9820021</t>
  </si>
  <si>
    <t>DİĞER BANKALAR ÜZERİNE K</t>
  </si>
  <si>
    <t>98200210</t>
  </si>
  <si>
    <t>CÜZDANDAKİ ÇEKLER</t>
  </si>
  <si>
    <t>98200211</t>
  </si>
  <si>
    <t>TAKASA GÖNDERİLEN ÇEKLER</t>
  </si>
  <si>
    <t>98200212</t>
  </si>
  <si>
    <t>TAKASDAN İADE EDİLEN ÇEK</t>
  </si>
  <si>
    <t>9820023</t>
  </si>
  <si>
    <t>FİNTEKTEN DEVİR TAKAS</t>
  </si>
  <si>
    <t>98200236</t>
  </si>
  <si>
    <t>CÜZDANDAKİ ÇEKLER KIBRIS</t>
  </si>
  <si>
    <t>982003</t>
  </si>
  <si>
    <t>TAHSİLE ALINAN TİCARİ SE</t>
  </si>
  <si>
    <t>9820031</t>
  </si>
  <si>
    <t>ŞUBELERİMİZDEN ALINAN</t>
  </si>
  <si>
    <t>982008</t>
  </si>
  <si>
    <t>DİĞER EMANET KIYMETLER</t>
  </si>
  <si>
    <t>9820082</t>
  </si>
  <si>
    <t>EMANETE ALINANLAR</t>
  </si>
  <si>
    <t>98200822</t>
  </si>
  <si>
    <t>SAKLAMAK ÜZERE ALINAN KA</t>
  </si>
  <si>
    <t>982009</t>
  </si>
  <si>
    <t>EMANET KIYMET ALANLAR</t>
  </si>
  <si>
    <t>9820096</t>
  </si>
  <si>
    <t>98200961</t>
  </si>
  <si>
    <t>SAKLAMAYA VERILEN KASA Y</t>
  </si>
  <si>
    <t>9820097</t>
  </si>
  <si>
    <t>KKTC MERKEZ BANKASI</t>
  </si>
  <si>
    <t>98200970</t>
  </si>
  <si>
    <t>EMANETE VERİLEN KKTC KAL</t>
  </si>
  <si>
    <t>98210</t>
  </si>
  <si>
    <t>REHİNLİ KIYMETLER</t>
  </si>
  <si>
    <t>982101</t>
  </si>
  <si>
    <t>TEMİNAT SENETLERİ</t>
  </si>
  <si>
    <t>9821010</t>
  </si>
  <si>
    <t>ÇEK-SENET</t>
  </si>
  <si>
    <t>98210101</t>
  </si>
  <si>
    <t>ŞUBELERDEN  TAHSİL KAYDI</t>
  </si>
  <si>
    <t>9821013</t>
  </si>
  <si>
    <t>98210137</t>
  </si>
  <si>
    <t>DİĞER BANKA TEMİNAT ÇEKL</t>
  </si>
  <si>
    <t>982104</t>
  </si>
  <si>
    <t>GAYRIMENKUL</t>
  </si>
  <si>
    <t>9821040</t>
  </si>
  <si>
    <t>İPOTEK</t>
  </si>
  <si>
    <t>98210400</t>
  </si>
  <si>
    <t>KONUT (İKA.AMAÇLI BEL.SI</t>
  </si>
  <si>
    <t>98210402</t>
  </si>
  <si>
    <t>İŞYERİ (BELEDİYE SINIRLA</t>
  </si>
  <si>
    <t>982108</t>
  </si>
  <si>
    <t>DİĞER REHİNLİ KIYMETLER</t>
  </si>
  <si>
    <t>9821080</t>
  </si>
  <si>
    <t>BLOKELER</t>
  </si>
  <si>
    <t>98210800</t>
  </si>
  <si>
    <t>MAAŞ BLOKESİ</t>
  </si>
  <si>
    <t>98210801</t>
  </si>
  <si>
    <t>NAKİT BLOKESİ</t>
  </si>
  <si>
    <t>9821081</t>
  </si>
  <si>
    <t>REHİNLER-1</t>
  </si>
  <si>
    <t>98210810</t>
  </si>
  <si>
    <t>TL MEVDUAT HESAPLARI</t>
  </si>
  <si>
    <t>98210811</t>
  </si>
  <si>
    <t>DÖVİZ TEVDİAT HESAPLARI</t>
  </si>
  <si>
    <t>9821082</t>
  </si>
  <si>
    <t>REHİNLER-2</t>
  </si>
  <si>
    <t>98210820</t>
  </si>
  <si>
    <t>BİNEK OTOMOBİL</t>
  </si>
  <si>
    <t>98210824</t>
  </si>
  <si>
    <t>KAMYON</t>
  </si>
  <si>
    <t>98210825</t>
  </si>
  <si>
    <t>KAMYONET</t>
  </si>
  <si>
    <t>KEFALET</t>
  </si>
  <si>
    <t>GERÇEK KİŞİLER (ŞAHIS)</t>
  </si>
  <si>
    <t>ÖZEL HUKUK TÜZEL KİŞİSİ</t>
  </si>
  <si>
    <t>9821089</t>
  </si>
  <si>
    <t>DİĞER TEMİNATLAR</t>
  </si>
  <si>
    <t>98210891</t>
  </si>
  <si>
    <t>TAKİPTEKİ KREDİLERE AİT</t>
  </si>
  <si>
    <t>98210899</t>
  </si>
  <si>
    <t>983</t>
  </si>
  <si>
    <t>98300</t>
  </si>
  <si>
    <t>983002</t>
  </si>
  <si>
    <t>9830021</t>
  </si>
  <si>
    <t>98300210</t>
  </si>
  <si>
    <t>98300236</t>
  </si>
  <si>
    <t>983003</t>
  </si>
  <si>
    <t>9830031</t>
  </si>
  <si>
    <t>983009</t>
  </si>
  <si>
    <t>9830092</t>
  </si>
  <si>
    <t>TCMB 1</t>
  </si>
  <si>
    <t>98300921</t>
  </si>
  <si>
    <t>EUOCLEAR</t>
  </si>
  <si>
    <t>9830097</t>
  </si>
  <si>
    <t>98300970</t>
  </si>
  <si>
    <t>98310</t>
  </si>
  <si>
    <t>983101</t>
  </si>
  <si>
    <t>983104</t>
  </si>
  <si>
    <t>9831040</t>
  </si>
  <si>
    <t>98310402</t>
  </si>
  <si>
    <t>İŞYERİ (BEL.SIN.DAH.)</t>
  </si>
  <si>
    <t>983108</t>
  </si>
  <si>
    <t>9831081</t>
  </si>
  <si>
    <t>98310810</t>
  </si>
  <si>
    <t>98310811</t>
  </si>
  <si>
    <t>9831082</t>
  </si>
  <si>
    <t>98310820</t>
  </si>
  <si>
    <t>BİNEK OTOMOBİLİ</t>
  </si>
  <si>
    <t>984</t>
  </si>
  <si>
    <t>98400</t>
  </si>
  <si>
    <t>985</t>
  </si>
  <si>
    <t>98500</t>
  </si>
  <si>
    <t>996</t>
  </si>
  <si>
    <t>DİĞER BİLANÇO DIŞI HESAP</t>
  </si>
  <si>
    <t>99600</t>
  </si>
  <si>
    <t>KURUMSAL İŞLEMLER</t>
  </si>
  <si>
    <t>996004</t>
  </si>
  <si>
    <t>DİĞER NAZIM HESAPLAR</t>
  </si>
  <si>
    <t>9960048</t>
  </si>
  <si>
    <t>YP NAZIM EVALÜASYON DENG</t>
  </si>
  <si>
    <t>996008</t>
  </si>
  <si>
    <t>9960080</t>
  </si>
  <si>
    <t>GENEL KREDİ SÖZLEŞME CÜZ</t>
  </si>
  <si>
    <t>99601</t>
  </si>
  <si>
    <t>BİREYSEL İŞLEMLER</t>
  </si>
  <si>
    <t>996013</t>
  </si>
  <si>
    <t>KİRALIK KASA ANAHTARLARI</t>
  </si>
  <si>
    <t>9960130</t>
  </si>
  <si>
    <t>KİRALIK KASALAR VE ANAHT</t>
  </si>
  <si>
    <t>9960131</t>
  </si>
  <si>
    <t>MÜŞTERİLERDEKİ KİRALIK K</t>
  </si>
  <si>
    <t>99609</t>
  </si>
  <si>
    <t>SİGORTA İŞLEMELRİ</t>
  </si>
  <si>
    <t>996095</t>
  </si>
  <si>
    <t>9960956</t>
  </si>
  <si>
    <t>KIBRIS SİG. BANKA POLİÇE</t>
  </si>
  <si>
    <t>99611</t>
  </si>
  <si>
    <t>KIYMETLİ EVRAK CÜZDANI -</t>
  </si>
  <si>
    <t>996113</t>
  </si>
  <si>
    <t>TEMİNAT MEKTUPLARI</t>
  </si>
  <si>
    <t>996114</t>
  </si>
  <si>
    <t>MEVDUAT HESAP CÜZDANLARI</t>
  </si>
  <si>
    <t>996116</t>
  </si>
  <si>
    <t>ÇEK KARNELERİ CÜZDANI</t>
  </si>
  <si>
    <t>99614</t>
  </si>
  <si>
    <t>BANKA STOĞU MENKUL KIYME</t>
  </si>
  <si>
    <t>DEVLET TAHVİLİ</t>
  </si>
  <si>
    <t>99624</t>
  </si>
  <si>
    <t>TAHSİL OLUNAN HAVALELER</t>
  </si>
  <si>
    <t>99640</t>
  </si>
  <si>
    <t>NAZIM HESAPLAR</t>
  </si>
  <si>
    <t>99640011</t>
  </si>
  <si>
    <t>BANKAMIZA AIT SIGORTA PO</t>
  </si>
  <si>
    <t>99640016</t>
  </si>
  <si>
    <t>TERKİN EDİLEN ALACAKLARI</t>
  </si>
  <si>
    <t>99640018</t>
  </si>
  <si>
    <t>HALKBANK 24 KARTLARI</t>
  </si>
  <si>
    <t>99640019</t>
  </si>
  <si>
    <t>VISA CLASSIC</t>
  </si>
  <si>
    <t>99640039</t>
  </si>
  <si>
    <t>TEMERRUT FAIZLERINDEN AL</t>
  </si>
  <si>
    <t>99640047</t>
  </si>
  <si>
    <t>KIRA KONTRATLARI</t>
  </si>
  <si>
    <t>99640048</t>
  </si>
  <si>
    <t>TABANCA RUHSATI</t>
  </si>
  <si>
    <t>99640049</t>
  </si>
  <si>
    <t>DEPOZITE MAKBUZLARI</t>
  </si>
  <si>
    <t>İPTAL EDİLEN GELİRLER</t>
  </si>
  <si>
    <t>99640058</t>
  </si>
  <si>
    <t>ÖNCEKI YILDAN DEVREDEN G</t>
  </si>
  <si>
    <t>99640065</t>
  </si>
  <si>
    <t>ŞİFRE İZLEME HESABI</t>
  </si>
  <si>
    <t>99640070</t>
  </si>
  <si>
    <t>997</t>
  </si>
  <si>
    <t>99700</t>
  </si>
  <si>
    <t>997008</t>
  </si>
  <si>
    <t>KIYMETLİ EVRAK CÜZDANLAR</t>
  </si>
  <si>
    <t>9970087</t>
  </si>
  <si>
    <t>SÖZLEŞME CÜZDANLARI</t>
  </si>
  <si>
    <t>99700870</t>
  </si>
  <si>
    <t>GENEL KREDİ SÖZLEŞMELERİ</t>
  </si>
  <si>
    <t>998</t>
  </si>
  <si>
    <t>999</t>
  </si>
  <si>
    <t>MİZAN</t>
  </si>
  <si>
    <t>D.Menkul Değerler Cüzdanından Alınan Faizler</t>
  </si>
  <si>
    <t>A.Mevduata Verilen Faizler</t>
  </si>
  <si>
    <t>B. Döviz Mevduata Verilen Faizler</t>
  </si>
  <si>
    <t>C. Repo İşlemlerine Verilen Faizler</t>
  </si>
  <si>
    <t>A. Alınan Ücret ve Komisyonlar</t>
  </si>
  <si>
    <t>C. KAMBİYO KARLARI</t>
  </si>
  <si>
    <t>USD</t>
  </si>
  <si>
    <t>h.</t>
  </si>
  <si>
    <t>D. PERSONEL GİDERLERİ</t>
  </si>
  <si>
    <t>F. KİRA GİDERLERİ</t>
  </si>
  <si>
    <t>G. AMORTİSMAN GİDERLERİ</t>
  </si>
  <si>
    <t>H.VERGİ RESİM VE HARÇLAR</t>
  </si>
  <si>
    <t>J.Takipteki Alacaklar Provizyonu</t>
  </si>
  <si>
    <t xml:space="preserve">K. Diğer Provizyonlar </t>
  </si>
  <si>
    <t xml:space="preserve">L. Diğer Faiz Dışı Giderler </t>
  </si>
  <si>
    <t>31 TARİH</t>
  </si>
  <si>
    <t>TOP</t>
  </si>
  <si>
    <t>LAOTAC</t>
  </si>
  <si>
    <t>LAOT2A</t>
  </si>
  <si>
    <t>LBOT2A</t>
  </si>
  <si>
    <t>LBOTAC</t>
  </si>
  <si>
    <t>KEOZTA</t>
  </si>
  <si>
    <t>K.V.İŞLETME KRD.ROTATİF</t>
  </si>
  <si>
    <t>KEOZTD</t>
  </si>
  <si>
    <t>LAOTTA</t>
  </si>
  <si>
    <t>LAOT2B</t>
  </si>
  <si>
    <t>LBOT2F</t>
  </si>
  <si>
    <t>LBOTTE</t>
  </si>
  <si>
    <t>LBOVTE</t>
  </si>
  <si>
    <t>V1OTAC</t>
  </si>
  <si>
    <t>V1OT2A</t>
  </si>
  <si>
    <t>V1OVAC</t>
  </si>
  <si>
    <t>V1OTTA</t>
  </si>
  <si>
    <t>V1OTTE</t>
  </si>
  <si>
    <t>V1OT2B</t>
  </si>
  <si>
    <t>V1OT2F</t>
  </si>
  <si>
    <t>RGOTT0</t>
  </si>
  <si>
    <t>TAH.SIN.İHTİYAÇ KRED</t>
  </si>
  <si>
    <t>RHOTT0</t>
  </si>
  <si>
    <t>TAH.SIN.KREDİ KARTI KRED</t>
  </si>
  <si>
    <t>RGOTT3</t>
  </si>
  <si>
    <t>RHOTT3</t>
  </si>
  <si>
    <t>TAH.ŞÜP.İHTİYAÇ KRED</t>
  </si>
  <si>
    <t>RSOTT0</t>
  </si>
  <si>
    <t>TAH.ŞÜP.KREDİ KARTI</t>
  </si>
  <si>
    <t>RROTT3</t>
  </si>
  <si>
    <t>RSOTT3</t>
  </si>
  <si>
    <t>R6OTT0</t>
  </si>
  <si>
    <t>ZAR.NİT.İHTİYAÇ KRED</t>
  </si>
  <si>
    <t>R7OTT0</t>
  </si>
  <si>
    <t>ZAR.NİT.KREDİ KARTI</t>
  </si>
  <si>
    <t>R0OZT2</t>
  </si>
  <si>
    <t>ZAR.NİT.TİCARİ KRED</t>
  </si>
  <si>
    <t>R0OZT3</t>
  </si>
  <si>
    <t>R6OTT3</t>
  </si>
  <si>
    <t>R7OTT3</t>
  </si>
  <si>
    <t>QFOTZ5</t>
  </si>
  <si>
    <t>III.GRUP KREDİ VE ALACAK</t>
  </si>
  <si>
    <t>QFOTZ6</t>
  </si>
  <si>
    <t>QGOTZ5</t>
  </si>
  <si>
    <t>QGOTZ6</t>
  </si>
  <si>
    <t>QHOTZ5</t>
  </si>
  <si>
    <t>QHOTZ6</t>
  </si>
  <si>
    <t>QHOZZ0</t>
  </si>
  <si>
    <t>Y3OZRA</t>
  </si>
  <si>
    <t>KREDİ FAİZ TAHAKKUKU TL</t>
  </si>
  <si>
    <t>WAOVAC</t>
  </si>
  <si>
    <t>TL KASA NOKSANI</t>
  </si>
  <si>
    <t>XAOTMA</t>
  </si>
  <si>
    <t>VADESİZ TASARRUF MEVDUAT</t>
  </si>
  <si>
    <t>XAOTM4</t>
  </si>
  <si>
    <t>XAOTM7</t>
  </si>
  <si>
    <t>XAOTM8</t>
  </si>
  <si>
    <t>XAOVMA</t>
  </si>
  <si>
    <t>XBOTMA</t>
  </si>
  <si>
    <t>VADESİZ ÇEKLİ TASARRUF M</t>
  </si>
  <si>
    <t>XBOVMA</t>
  </si>
  <si>
    <t>XDOTMC</t>
  </si>
  <si>
    <t>VADESIZ DTH</t>
  </si>
  <si>
    <t>XDOVMC</t>
  </si>
  <si>
    <t>XDOWMC</t>
  </si>
  <si>
    <t>XDOZMC</t>
  </si>
  <si>
    <t>XDOTMD</t>
  </si>
  <si>
    <t>XDOWMD</t>
  </si>
  <si>
    <t>XDOZMD</t>
  </si>
  <si>
    <t>XAOTME</t>
  </si>
  <si>
    <t>XECAMC</t>
  </si>
  <si>
    <t>XECCMC</t>
  </si>
  <si>
    <t>XFOWMA</t>
  </si>
  <si>
    <t>VADESIZ TICARI MEVDUAT</t>
  </si>
  <si>
    <t>XFOZMA</t>
  </si>
  <si>
    <t>XGCHMA</t>
  </si>
  <si>
    <t>VADESİZ DİĞ.KUR.MEVDUATI</t>
  </si>
  <si>
    <t>TL VADESIZ BANKALAR MEVD</t>
  </si>
  <si>
    <t>XHAOMC</t>
  </si>
  <si>
    <t>QZAOMC</t>
  </si>
  <si>
    <t>YP VADESİZ BANKALAR MEV.</t>
  </si>
  <si>
    <t>VDOTCA</t>
  </si>
  <si>
    <t>VDOTD1</t>
  </si>
  <si>
    <t>VDOTCF</t>
  </si>
  <si>
    <t>VDOTCG</t>
  </si>
  <si>
    <t>VDOTD2</t>
  </si>
  <si>
    <t>VDOTD3</t>
  </si>
  <si>
    <t>VDOVD2</t>
  </si>
  <si>
    <t>YP VDL MEVD.-YURT İÇİ YE</t>
  </si>
  <si>
    <t>VFOTD1</t>
  </si>
  <si>
    <t>VFOTD2</t>
  </si>
  <si>
    <t>VFOTD3</t>
  </si>
  <si>
    <t>VGOTD2</t>
  </si>
  <si>
    <t>TL VDL MEVD.-YURT DIŞI Y</t>
  </si>
  <si>
    <t>HQOZAR</t>
  </si>
  <si>
    <t>BLOKE PARALAR - TL</t>
  </si>
  <si>
    <t>H4OZY1</t>
  </si>
  <si>
    <t>ÜYE İŞYERİ BLOKELERİ</t>
  </si>
  <si>
    <t>H4OZY2</t>
  </si>
  <si>
    <t>9AOZTA</t>
  </si>
  <si>
    <t>TL TEM.MEK.</t>
  </si>
  <si>
    <t>9AOZTE</t>
  </si>
  <si>
    <t>91OZTA</t>
  </si>
  <si>
    <t>YP TEM.MEK</t>
  </si>
  <si>
    <t>PZOTKD</t>
  </si>
  <si>
    <t>DİĞER NAZIM HESAPLARDAN</t>
  </si>
  <si>
    <t>PZOZKD</t>
  </si>
  <si>
    <t xml:space="preserve">Isıtma, aydınlatma, su ve temizlik </t>
  </si>
  <si>
    <t>AKTİF</t>
  </si>
  <si>
    <t>1-</t>
  </si>
  <si>
    <t>A</t>
  </si>
  <si>
    <t>B</t>
  </si>
  <si>
    <t>2-</t>
  </si>
  <si>
    <t>LAOVAC</t>
  </si>
  <si>
    <t>LBOZTD</t>
  </si>
  <si>
    <t>V1OTTD</t>
  </si>
  <si>
    <t>G7OZTD</t>
  </si>
  <si>
    <t>OUV. YATIRIM KREDİLERİ-Y</t>
  </si>
  <si>
    <t>EYKOTD</t>
  </si>
  <si>
    <t>OUV.İŞLETME KRD.AET</t>
  </si>
  <si>
    <t>Lİ M</t>
  </si>
  <si>
    <t>İZAN BİLGİLERİ</t>
  </si>
  <si>
    <t>01004</t>
  </si>
  <si>
    <t>01004103</t>
  </si>
  <si>
    <t>PAŞAKÖY UYDU ŞB. / KIBRI</t>
  </si>
  <si>
    <t>01004215</t>
  </si>
  <si>
    <t>KKTC ERCAN HAVALIMANı</t>
  </si>
  <si>
    <t>01004381</t>
  </si>
  <si>
    <t>LEFKOSA ATM KASASI</t>
  </si>
  <si>
    <t>01004382</t>
  </si>
  <si>
    <t>GİRNE 2 ATM KASASI</t>
  </si>
  <si>
    <t>01034</t>
  </si>
  <si>
    <t>01034381</t>
  </si>
  <si>
    <t>01034382</t>
  </si>
  <si>
    <t>1COZTD</t>
  </si>
  <si>
    <t>116421</t>
  </si>
  <si>
    <t>LBOZAC</t>
  </si>
  <si>
    <t>MPOZTD</t>
  </si>
  <si>
    <t>LAOTTD</t>
  </si>
  <si>
    <t>LBOZ2G</t>
  </si>
  <si>
    <t>G4OZTD</t>
  </si>
  <si>
    <t>OUV. İŞLETME KREDİLERİ</t>
  </si>
  <si>
    <t>MTOZ2G</t>
  </si>
  <si>
    <t>140201</t>
  </si>
  <si>
    <t>V2OTTA</t>
  </si>
  <si>
    <t>TL U.VDL.TAŞIT KRED.</t>
  </si>
  <si>
    <t>V2OTTD</t>
  </si>
  <si>
    <t>V2OTTE</t>
  </si>
  <si>
    <t>V2OTTO</t>
  </si>
  <si>
    <t>V1OT2G</t>
  </si>
  <si>
    <t>140203</t>
  </si>
  <si>
    <t>KONUT TEMİNATLI TÜKETİCİ</t>
  </si>
  <si>
    <t>1402031</t>
  </si>
  <si>
    <t>V1OTTM</t>
  </si>
  <si>
    <t>PSCE2G</t>
  </si>
  <si>
    <t>150</t>
  </si>
  <si>
    <t>15091</t>
  </si>
  <si>
    <t>SAOTAC</t>
  </si>
  <si>
    <t>YİPA-KREDİ KARTI</t>
  </si>
  <si>
    <t>SAOT2A</t>
  </si>
  <si>
    <t>15096</t>
  </si>
  <si>
    <t>SXOTAC</t>
  </si>
  <si>
    <t>YİPA-AÇIK HESAP</t>
  </si>
  <si>
    <t>SXOT2A</t>
  </si>
  <si>
    <t>90OZAC</t>
  </si>
  <si>
    <t>22001003</t>
  </si>
  <si>
    <t>TAŞIT KREDİLERİNDEN</t>
  </si>
  <si>
    <t>22102</t>
  </si>
  <si>
    <t>Y6OZRA</t>
  </si>
  <si>
    <t>22103</t>
  </si>
  <si>
    <t>KREDİ KOM.VE DİĞER GEL.R</t>
  </si>
  <si>
    <t>2210300</t>
  </si>
  <si>
    <t>22103000</t>
  </si>
  <si>
    <t>260010</t>
  </si>
  <si>
    <t>VDOTC1</t>
  </si>
  <si>
    <t>VDOTCI</t>
  </si>
  <si>
    <t>310009</t>
  </si>
  <si>
    <t>VDOTPA</t>
  </si>
  <si>
    <t>VDOTPC</t>
  </si>
  <si>
    <t>VDOTPK</t>
  </si>
  <si>
    <t>311009</t>
  </si>
  <si>
    <t>VFOTPA</t>
  </si>
  <si>
    <t>VFOZD8</t>
  </si>
  <si>
    <t>VDOZC1</t>
  </si>
  <si>
    <t>VDOZD3</t>
  </si>
  <si>
    <t>314214</t>
  </si>
  <si>
    <t>VDOZD9</t>
  </si>
  <si>
    <t>39050971</t>
  </si>
  <si>
    <t>E.K.K GUCLENDIRME FONU</t>
  </si>
  <si>
    <t>HJCEHH</t>
  </si>
  <si>
    <t>39050972</t>
  </si>
  <si>
    <t>RISK PAYI</t>
  </si>
  <si>
    <t>HJCEHW</t>
  </si>
  <si>
    <t>39199</t>
  </si>
  <si>
    <t>391993</t>
  </si>
  <si>
    <t>BANKAMIZ İŞL.DOLAYI MÜŞT</t>
  </si>
  <si>
    <t>3919930</t>
  </si>
  <si>
    <t>MEVDUAT İLE İLGİLİ İŞLEM</t>
  </si>
  <si>
    <t>39199301</t>
  </si>
  <si>
    <t>HPOZAR</t>
  </si>
  <si>
    <t>YP BLOKE PARALAR</t>
  </si>
  <si>
    <t>392010</t>
  </si>
  <si>
    <t>ŞUBE KASASI FAZLALIKLARI</t>
  </si>
  <si>
    <t>392011</t>
  </si>
  <si>
    <t>ATM KASA FAZLALIKLARI</t>
  </si>
  <si>
    <t>3920110</t>
  </si>
  <si>
    <t>ATM PARA ÇEKME BÖLÜMÜ KA</t>
  </si>
  <si>
    <t>3920111</t>
  </si>
  <si>
    <t>ATM PARA YATIRMA BÖLÜMÜ</t>
  </si>
  <si>
    <t>3920230</t>
  </si>
  <si>
    <t>KURUMSAL KREDİLER</t>
  </si>
  <si>
    <t>39202302</t>
  </si>
  <si>
    <t>39202307</t>
  </si>
  <si>
    <t>3920234</t>
  </si>
  <si>
    <t>GAYRİNAKDİ KREDİLER</t>
  </si>
  <si>
    <t>39202340</t>
  </si>
  <si>
    <t>39202341</t>
  </si>
  <si>
    <t>AKREDİTİFLER</t>
  </si>
  <si>
    <t>3920237</t>
  </si>
  <si>
    <t>BANKACILIK HİZMET GELİRL</t>
  </si>
  <si>
    <t>39202371</t>
  </si>
  <si>
    <t>TAHSİL TEDİYE KOMİSYONLA</t>
  </si>
  <si>
    <t>39202372</t>
  </si>
  <si>
    <t>39204</t>
  </si>
  <si>
    <t>BİREYSEL EMEKLİLİK(HALK</t>
  </si>
  <si>
    <t>392040</t>
  </si>
  <si>
    <t>BİREYSEL EMEKLİLİK (İŞVE</t>
  </si>
  <si>
    <t>392041</t>
  </si>
  <si>
    <t>BİREYSEL EMEKLİLİK (PERS</t>
  </si>
  <si>
    <t>3939927</t>
  </si>
  <si>
    <t>TASFİYE EDİLECEK İTFA İŞ</t>
  </si>
  <si>
    <t>5341102</t>
  </si>
  <si>
    <t>534200</t>
  </si>
  <si>
    <t>TAŞIT KREDİSİNDEN ALINAN</t>
  </si>
  <si>
    <t>5342000</t>
  </si>
  <si>
    <t>TL TAŞIT KREDİLERİNDEN A</t>
  </si>
  <si>
    <t>610215</t>
  </si>
  <si>
    <t>69800</t>
  </si>
  <si>
    <t>GEÇMİŞ YILLAR FAİZ GELİR</t>
  </si>
  <si>
    <t>698001</t>
  </si>
  <si>
    <t>734</t>
  </si>
  <si>
    <t>ORT.VE UZ.VAD.İŞLE. İHR.</t>
  </si>
  <si>
    <t>73400</t>
  </si>
  <si>
    <t>İŞLETME KREDİLERİNDEN</t>
  </si>
  <si>
    <t>734000</t>
  </si>
  <si>
    <t>ORTA VE UZUN VADELI ISLE</t>
  </si>
  <si>
    <t>735</t>
  </si>
  <si>
    <t>ORT.VE UZ.VAD.İŞLE.İHR.</t>
  </si>
  <si>
    <t>73500</t>
  </si>
  <si>
    <t>735000</t>
  </si>
  <si>
    <t>73600</t>
  </si>
  <si>
    <t>BÜNYE KAYNAKLI KREDİLERD</t>
  </si>
  <si>
    <t>736000</t>
  </si>
  <si>
    <t>KOOPERATIF KREDILERINDEN</t>
  </si>
  <si>
    <t>74804</t>
  </si>
  <si>
    <t>İTHALAT AKREDİTİFLERİNDE</t>
  </si>
  <si>
    <t>748040</t>
  </si>
  <si>
    <t>TEYİTLİ İTHALAT AKR. ALI</t>
  </si>
  <si>
    <t>748041</t>
  </si>
  <si>
    <t>TEYİTSİZ İTHALAT AKR. AL</t>
  </si>
  <si>
    <t>KURUMSAL İSTİHBARAT ÜCRE</t>
  </si>
  <si>
    <t>BİREYSEL İSTİHBARAT ÜCRE</t>
  </si>
  <si>
    <t>DÖVİZ ALIM/SATIM KOMİSYO</t>
  </si>
  <si>
    <t>76018</t>
  </si>
  <si>
    <t>İHRACAT AKREDİTİFİ KOMİS</t>
  </si>
  <si>
    <t>76020</t>
  </si>
  <si>
    <t>MENKUL KIYMET ÖDÜNÇ PIYA</t>
  </si>
  <si>
    <t>ERKEN ÖDEME-VADEDEN ÖNCE</t>
  </si>
  <si>
    <t>76118</t>
  </si>
  <si>
    <t>TALEP EDİLEN BELGE MASRA</t>
  </si>
  <si>
    <t>ÇEK KOMİSYONLARI</t>
  </si>
  <si>
    <t>810013</t>
  </si>
  <si>
    <t>BİREYSEL EMEKLİLİK (HALK</t>
  </si>
  <si>
    <t>8100183</t>
  </si>
  <si>
    <t>GİYİM YARDIMI</t>
  </si>
  <si>
    <t>81010021</t>
  </si>
  <si>
    <t>KONAKLAMA GİDERİ</t>
  </si>
  <si>
    <t>81099</t>
  </si>
  <si>
    <t>810999</t>
  </si>
  <si>
    <t>83012</t>
  </si>
  <si>
    <t>TAPU HARÇLARI</t>
  </si>
  <si>
    <t>8800000</t>
  </si>
  <si>
    <t>MENKUL KİRA GİDERLERİ</t>
  </si>
  <si>
    <t>8800002</t>
  </si>
  <si>
    <t>ATM LOKASYON KİRA GİDERL</t>
  </si>
  <si>
    <t>880011</t>
  </si>
  <si>
    <t>GAYRİMENKULLER BAKIM VE</t>
  </si>
  <si>
    <t>8800524</t>
  </si>
  <si>
    <t>(ÖDENEKLİ) BANKA MALI CE</t>
  </si>
  <si>
    <t>88007</t>
  </si>
  <si>
    <t>REKLAM VE İLAN GİDERLERİ</t>
  </si>
  <si>
    <t>88011</t>
  </si>
  <si>
    <t>YARDIM VE BAĞIŞLAR</t>
  </si>
  <si>
    <t>8801919</t>
  </si>
  <si>
    <t>882022</t>
  </si>
  <si>
    <t>GELİR DAĞITIM HESAPLARI</t>
  </si>
  <si>
    <t>8820223</t>
  </si>
  <si>
    <t>CEK BASIM MASRAFLARI</t>
  </si>
  <si>
    <t>88205</t>
  </si>
  <si>
    <t>DENETİM VE MÜŞAVİRLİK ÜC</t>
  </si>
  <si>
    <t>882051</t>
  </si>
  <si>
    <t>MÜŞAVİRLİK ÜCRETLERİ</t>
  </si>
  <si>
    <t>9AOZDS</t>
  </si>
  <si>
    <t>91111</t>
  </si>
  <si>
    <t>911111</t>
  </si>
  <si>
    <t>91OZTE</t>
  </si>
  <si>
    <t>912901</t>
  </si>
  <si>
    <t>VERESİYE MAL ALIMLARI İL</t>
  </si>
  <si>
    <t>9129011</t>
  </si>
  <si>
    <t>LİMİT DIŞI - VERESİYE MA</t>
  </si>
  <si>
    <t>912906</t>
  </si>
  <si>
    <t>SİG.ACENTELİĞİNE YÖNELİK</t>
  </si>
  <si>
    <t>960</t>
  </si>
  <si>
    <t>DİĞER GARANTİ VE KEFALET</t>
  </si>
  <si>
    <t>96000</t>
  </si>
  <si>
    <t>DOĞRUDAN BORÇLANDIRMA Sİ</t>
  </si>
  <si>
    <t>DTOZTD</t>
  </si>
  <si>
    <t>DBS G.NAKİT KRED</t>
  </si>
  <si>
    <t>962</t>
  </si>
  <si>
    <t>96299</t>
  </si>
  <si>
    <t>962990</t>
  </si>
  <si>
    <t>GARANTİLERİMİZDEN</t>
  </si>
  <si>
    <t>9629901</t>
  </si>
  <si>
    <t>DBS GAYRINAKİT</t>
  </si>
  <si>
    <t>9800321</t>
  </si>
  <si>
    <t>98003210</t>
  </si>
  <si>
    <t>98210136</t>
  </si>
  <si>
    <t>BANKAMIZ TEMİNAT ÇEKLERİ</t>
  </si>
  <si>
    <t>98210401</t>
  </si>
  <si>
    <t>98210821</t>
  </si>
  <si>
    <t>TİCARİ TAKSİ</t>
  </si>
  <si>
    <t>9830020</t>
  </si>
  <si>
    <t>98300211</t>
  </si>
  <si>
    <t>98310113</t>
  </si>
  <si>
    <t>MÜŞTERİDEN ALINAN TEMİNA</t>
  </si>
  <si>
    <t>9831083</t>
  </si>
  <si>
    <t>ALTIN VE DİĞER KIYMETLİ</t>
  </si>
  <si>
    <t>98310830</t>
  </si>
  <si>
    <t>9960085</t>
  </si>
  <si>
    <t>KÇS (KREDİ ÇERÇEVE SÖZLE</t>
  </si>
  <si>
    <t>99612</t>
  </si>
  <si>
    <t>996120</t>
  </si>
  <si>
    <t>KURUMSAL KIYMETLİ EVRAK</t>
  </si>
  <si>
    <t>9961209</t>
  </si>
  <si>
    <t>99700872</t>
  </si>
  <si>
    <t>99701</t>
  </si>
  <si>
    <t>997012</t>
  </si>
  <si>
    <t>888'E TAHSİL AMACIYLA GÖ</t>
  </si>
  <si>
    <t>Reklam İlan giderleri</t>
  </si>
  <si>
    <t>Yardım Ve Bağışlar</t>
  </si>
  <si>
    <t>Denetim Ve Müşavirlik Ücretleri</t>
  </si>
  <si>
    <t>Geçmiş Yıllar Gelirlerinden İptal Giderleri</t>
  </si>
  <si>
    <t>DENETİM VE MÜŞAVİRLİK ÜCRETLERİ</t>
  </si>
  <si>
    <t>GEÇMİŞ YILLAR GELİRLERİNDEN İPTAL GDR</t>
  </si>
  <si>
    <t>11621</t>
  </si>
  <si>
    <t>116211</t>
  </si>
  <si>
    <t>1162117</t>
  </si>
  <si>
    <t>KREDİ KARTLARI - TAKSİTS</t>
  </si>
  <si>
    <t>11631</t>
  </si>
  <si>
    <t>KURUMSAL KREDİ KARTLARI</t>
  </si>
  <si>
    <t>116311</t>
  </si>
  <si>
    <t>1163110</t>
  </si>
  <si>
    <t>KREDİ KARTI</t>
  </si>
  <si>
    <t>11641</t>
  </si>
  <si>
    <t>PERSONEL KREDİ KARTLARI</t>
  </si>
  <si>
    <t>116411</t>
  </si>
  <si>
    <t>1164110</t>
  </si>
  <si>
    <t>LBOZ2A</t>
  </si>
  <si>
    <t>KEOZ2B</t>
  </si>
  <si>
    <t>LAOT2G</t>
  </si>
  <si>
    <t>120</t>
  </si>
  <si>
    <t>KISA VADELİ İHTİSAS KRED</t>
  </si>
  <si>
    <t>12001</t>
  </si>
  <si>
    <t>120010</t>
  </si>
  <si>
    <t>1200105</t>
  </si>
  <si>
    <t>AGCETD</t>
  </si>
  <si>
    <t>YXOZTD</t>
  </si>
  <si>
    <t>U.V. YAPILANDIRMA KREDİL</t>
  </si>
  <si>
    <t>YXOZ2G</t>
  </si>
  <si>
    <t>VAOTTD</t>
  </si>
  <si>
    <t>VAOT2B</t>
  </si>
  <si>
    <t>VAOT2M</t>
  </si>
  <si>
    <t>V2OT2G</t>
  </si>
  <si>
    <t>V1OT2M</t>
  </si>
  <si>
    <t>140300</t>
  </si>
  <si>
    <t>İŞYERİ KREDİLERİ</t>
  </si>
  <si>
    <t>LQOZTD</t>
  </si>
  <si>
    <t>OUV. İŞYERİ KRD. AET (KA</t>
  </si>
  <si>
    <t>G7OZ2G</t>
  </si>
  <si>
    <t>H0OZTD</t>
  </si>
  <si>
    <t>OUV. YATIRIM KREDİLERİ -</t>
  </si>
  <si>
    <t>D7OTAC</t>
  </si>
  <si>
    <t>YİPA KREDİLİ MEV.HES.</t>
  </si>
  <si>
    <t>D7OT2A</t>
  </si>
  <si>
    <t>RAOZT0</t>
  </si>
  <si>
    <t>TAH.SIN.TİCARİ KRED</t>
  </si>
  <si>
    <t>17002</t>
  </si>
  <si>
    <t>RAOZT2</t>
  </si>
  <si>
    <t>QFOZZ0</t>
  </si>
  <si>
    <t>Y4OZRK</t>
  </si>
  <si>
    <t>Y6OZRK</t>
  </si>
  <si>
    <t>SATILMAYA HAZIR MENKUL D</t>
  </si>
  <si>
    <t>260012</t>
  </si>
  <si>
    <t>KIBRIS GEÇMİŞ YILLAR TEV</t>
  </si>
  <si>
    <t>2709935</t>
  </si>
  <si>
    <t>AMBALAJ MALZEMELERI</t>
  </si>
  <si>
    <t>2809952</t>
  </si>
  <si>
    <t>TASFİYE EDİLECEK TL İŞLE</t>
  </si>
  <si>
    <t>CAD</t>
  </si>
  <si>
    <t>2940012</t>
  </si>
  <si>
    <t>30512</t>
  </si>
  <si>
    <t>305129</t>
  </si>
  <si>
    <t>VMOZMD</t>
  </si>
  <si>
    <t>VDOTCN</t>
  </si>
  <si>
    <t>VFOTCC</t>
  </si>
  <si>
    <t>VFOZC1</t>
  </si>
  <si>
    <t>31400</t>
  </si>
  <si>
    <t>314000</t>
  </si>
  <si>
    <t>VDCACA</t>
  </si>
  <si>
    <t>VDOWCC</t>
  </si>
  <si>
    <t>VDOZCI</t>
  </si>
  <si>
    <t>31459</t>
  </si>
  <si>
    <t>314591</t>
  </si>
  <si>
    <t>VDAYD2</t>
  </si>
  <si>
    <t>318</t>
  </si>
  <si>
    <t>BANKALAR MEVDUATI - VADE</t>
  </si>
  <si>
    <t>31802</t>
  </si>
  <si>
    <t>VDAOD2</t>
  </si>
  <si>
    <t>35009</t>
  </si>
  <si>
    <t>TAZMİN EDİLMEMİŞ VE NAKD</t>
  </si>
  <si>
    <t>350090</t>
  </si>
  <si>
    <t>G.NAKDİ KREDİ ÖZEL KARŞI</t>
  </si>
  <si>
    <t>WHOZWA</t>
  </si>
  <si>
    <t>360002</t>
  </si>
  <si>
    <t>BANKALAR MEVD.FAİZ REESK</t>
  </si>
  <si>
    <t>380008</t>
  </si>
  <si>
    <t>İSTİHKAKTAN KESİLEN DAMG</t>
  </si>
  <si>
    <t>3905094</t>
  </si>
  <si>
    <t>DİĞER BLOKE HESAPLARI</t>
  </si>
  <si>
    <t>HQOZTP</t>
  </si>
  <si>
    <t>3915094</t>
  </si>
  <si>
    <t>HPOZTP</t>
  </si>
  <si>
    <t>39190</t>
  </si>
  <si>
    <t>391901</t>
  </si>
  <si>
    <t>39190102</t>
  </si>
  <si>
    <t>MWOZY2</t>
  </si>
  <si>
    <t>39202309</t>
  </si>
  <si>
    <t>39202373</t>
  </si>
  <si>
    <t>TAHSİS KOMİSYONLARI</t>
  </si>
  <si>
    <t>39202374</t>
  </si>
  <si>
    <t>MUHTELİF PRİM ÖDEMELERİ</t>
  </si>
  <si>
    <t>3929922</t>
  </si>
  <si>
    <t>3939922</t>
  </si>
  <si>
    <t>TASFİYE EDİLECEK YP ÇEK</t>
  </si>
  <si>
    <t>393994</t>
  </si>
  <si>
    <t>YAPILANDIRMA KREDİLERİ</t>
  </si>
  <si>
    <t>516</t>
  </si>
  <si>
    <t>KISA VADELI IHTISAS KRED</t>
  </si>
  <si>
    <t>51600</t>
  </si>
  <si>
    <t>KOOPERATIF</t>
  </si>
  <si>
    <t>516000</t>
  </si>
  <si>
    <t>516003</t>
  </si>
  <si>
    <t>534119</t>
  </si>
  <si>
    <t>5341195</t>
  </si>
  <si>
    <t>534220</t>
  </si>
  <si>
    <t>58002</t>
  </si>
  <si>
    <t>593</t>
  </si>
  <si>
    <t>59304</t>
  </si>
  <si>
    <t>ALINAN MUDİSİZ FTP</t>
  </si>
  <si>
    <t>598099</t>
  </si>
  <si>
    <t>5980999</t>
  </si>
  <si>
    <t>610201</t>
  </si>
  <si>
    <t>610401</t>
  </si>
  <si>
    <t>VADELİ</t>
  </si>
  <si>
    <t>6104010</t>
  </si>
  <si>
    <t>61040100</t>
  </si>
  <si>
    <t>622</t>
  </si>
  <si>
    <t>YURT İÇİNDE KULLANILAN K</t>
  </si>
  <si>
    <t>651</t>
  </si>
  <si>
    <t>65104</t>
  </si>
  <si>
    <t>VERİLEN MUDİSİZ FTP</t>
  </si>
  <si>
    <t>716</t>
  </si>
  <si>
    <t>71600</t>
  </si>
  <si>
    <t>İHTİSAS KREDİLERİNDEN</t>
  </si>
  <si>
    <t>716000</t>
  </si>
  <si>
    <t>YURT DIŞINA YAPILAN TRAN</t>
  </si>
  <si>
    <t>7600770</t>
  </si>
  <si>
    <t>BES KOMİSYONLARI</t>
  </si>
  <si>
    <t>76007703</t>
  </si>
  <si>
    <t>HALK EMEKLİLİK A.Ş. BES</t>
  </si>
  <si>
    <t>760196</t>
  </si>
  <si>
    <t>7601969</t>
  </si>
  <si>
    <t>ÜYE İŞYERİ HİZMET KOMİSY</t>
  </si>
  <si>
    <t>7609908</t>
  </si>
  <si>
    <t>BCH KREDİ KOMİSYONLARI</t>
  </si>
  <si>
    <t>İPOTEK FEK ÜCRETİ</t>
  </si>
  <si>
    <t>DEĞERLENDİRME KOMİSYONLA</t>
  </si>
  <si>
    <t>BAŞKA ŞUBEDEKİ HESAPTAN</t>
  </si>
  <si>
    <t>KREDİ GECİKME KOMİSYONU</t>
  </si>
  <si>
    <t>79109</t>
  </si>
  <si>
    <t>810089</t>
  </si>
  <si>
    <t>DİĞER TAZMİNATLAR</t>
  </si>
  <si>
    <t>8100890</t>
  </si>
  <si>
    <t>SPK TAZMİNATI</t>
  </si>
  <si>
    <t>8101001</t>
  </si>
  <si>
    <t>YURT DIŞI GÖREV HARCIRAH</t>
  </si>
  <si>
    <t>81010012</t>
  </si>
  <si>
    <t>YOL GİDERİ</t>
  </si>
  <si>
    <t>820039</t>
  </si>
  <si>
    <t>8200390</t>
  </si>
  <si>
    <t>GAYRİNAKDİ KREDİ KARŞILI</t>
  </si>
  <si>
    <t>871</t>
  </si>
  <si>
    <t>871009</t>
  </si>
  <si>
    <t>8710091</t>
  </si>
  <si>
    <t>BİNEK ARAÇLARININ YAKIT</t>
  </si>
  <si>
    <t>BİNEK ARAÇLARININ DİĞER</t>
  </si>
  <si>
    <t>8800203</t>
  </si>
  <si>
    <t>DİĞER TAŞIT GİDERLERİ</t>
  </si>
  <si>
    <t>88002039</t>
  </si>
  <si>
    <t>DIGER HIZMET ARABALARıNı</t>
  </si>
  <si>
    <t>880070</t>
  </si>
  <si>
    <t>TV.YOLUYLA YAP. REKLAM V</t>
  </si>
  <si>
    <t>880164</t>
  </si>
  <si>
    <t>TEMİZLİK MALZEMESİ GİDER</t>
  </si>
  <si>
    <t>88202407</t>
  </si>
  <si>
    <t>OPERASYONEL HATA CEZA MA</t>
  </si>
  <si>
    <t>9AOZDP</t>
  </si>
  <si>
    <t>91114</t>
  </si>
  <si>
    <t>YURT DIŞI BANKALAR TEMİN</t>
  </si>
  <si>
    <t>911141</t>
  </si>
  <si>
    <t>9111411</t>
  </si>
  <si>
    <t>DİĞER MÜŞTERİLER  - HARİ</t>
  </si>
  <si>
    <t>9820093</t>
  </si>
  <si>
    <t>BANKAMIZ PORTFÖYÜ SATILM</t>
  </si>
  <si>
    <t>98200939</t>
  </si>
  <si>
    <t>DIĞER</t>
  </si>
  <si>
    <t>98210404</t>
  </si>
  <si>
    <t>98210405</t>
  </si>
  <si>
    <t>98210895</t>
  </si>
  <si>
    <t>9831085</t>
  </si>
  <si>
    <t>KONTRGARANTİLER</t>
  </si>
  <si>
    <t>98310858</t>
  </si>
  <si>
    <t>OECD ÜL. BAN. VE ÇOK TAR</t>
  </si>
  <si>
    <t>993</t>
  </si>
  <si>
    <t>SIN.TABİ OLMAYAN KREDİLE</t>
  </si>
  <si>
    <t>99301</t>
  </si>
  <si>
    <t>GAYRI NAKİT</t>
  </si>
  <si>
    <t>993016</t>
  </si>
  <si>
    <t>TCMB İLE YA DA BU BANKA</t>
  </si>
  <si>
    <t>995</t>
  </si>
  <si>
    <t>SINIRLAMARA TABİ OLMAYAN</t>
  </si>
  <si>
    <t>99618</t>
  </si>
  <si>
    <t>996181</t>
  </si>
  <si>
    <t>996186</t>
  </si>
  <si>
    <t>996189</t>
  </si>
  <si>
    <t>99718</t>
  </si>
  <si>
    <t>997181</t>
  </si>
  <si>
    <t>997186</t>
  </si>
  <si>
    <t>997189</t>
  </si>
  <si>
    <t>392020</t>
  </si>
  <si>
    <t>392022</t>
  </si>
  <si>
    <t>29220231</t>
  </si>
  <si>
    <t>393020</t>
  </si>
  <si>
    <t>393022</t>
  </si>
  <si>
    <t>393029</t>
  </si>
  <si>
    <t>356</t>
  </si>
  <si>
    <t>386</t>
  </si>
  <si>
    <t>35099</t>
  </si>
  <si>
    <t>T.HALK BANKASI A.Ş. - 31 ARALIK 2013 KAR/ZARAR ÖZETİ</t>
  </si>
  <si>
    <t>B.Mevduat Munzam Karşılıklardan Alınan Faizler</t>
  </si>
  <si>
    <t>DİĞER KARŞILIK VE  DİĞER</t>
  </si>
  <si>
    <t>59303</t>
  </si>
  <si>
    <t>59309</t>
  </si>
  <si>
    <t>65101</t>
  </si>
  <si>
    <t>65109</t>
  </si>
  <si>
    <t>(kira haric)</t>
  </si>
  <si>
    <t>01005</t>
  </si>
  <si>
    <t>01005423</t>
  </si>
  <si>
    <t>GIRNE 2 NOLU ORDUEVI ATM</t>
  </si>
  <si>
    <t>01035</t>
  </si>
  <si>
    <t>01035423</t>
  </si>
  <si>
    <t>RUB</t>
  </si>
  <si>
    <t>030029</t>
  </si>
  <si>
    <t>DİĞER BONOLAR</t>
  </si>
  <si>
    <t>TL K.VDL. İHTİYAÇ KREDİS</t>
  </si>
  <si>
    <t>BFOZTD</t>
  </si>
  <si>
    <t>DİĞER DÖVİZ KREDİSİ</t>
  </si>
  <si>
    <t>TL U.VDL. İHTİYAÇ KREDİS</t>
  </si>
  <si>
    <t>K0OZTD</t>
  </si>
  <si>
    <t>OUV. İŞLETME KREDİLERİ -</t>
  </si>
  <si>
    <t>20OTT0</t>
  </si>
  <si>
    <t>İHTİYAÇ İTFA</t>
  </si>
  <si>
    <t>21OTT0</t>
  </si>
  <si>
    <t>KREDİ KARTI İTFA</t>
  </si>
  <si>
    <t>35OTT0</t>
  </si>
  <si>
    <t>KREDİLİ MEVDUAT İTFA</t>
  </si>
  <si>
    <t>RBOZT2</t>
  </si>
  <si>
    <t>TAH.SIN.KOOPERATİF KRED</t>
  </si>
  <si>
    <t>20OTT3</t>
  </si>
  <si>
    <t>TAH.ŞÜP.TİCARİ KRED</t>
  </si>
  <si>
    <t>24OTT0</t>
  </si>
  <si>
    <t>25OTT0</t>
  </si>
  <si>
    <t>17202</t>
  </si>
  <si>
    <t>RKOZT2</t>
  </si>
  <si>
    <t>RLOZT2</t>
  </si>
  <si>
    <t>TAH.ŞÜP.KOOPERATİF KRED</t>
  </si>
  <si>
    <t>RPOTT2</t>
  </si>
  <si>
    <t>TAH.ŞÜP.KONUT KRED</t>
  </si>
  <si>
    <t>R0OZT0</t>
  </si>
  <si>
    <t>28OTT0</t>
  </si>
  <si>
    <t>29OTT0</t>
  </si>
  <si>
    <t>37OTT0</t>
  </si>
  <si>
    <t>28OTT3</t>
  </si>
  <si>
    <t>QGOZZ0</t>
  </si>
  <si>
    <t>260011</t>
  </si>
  <si>
    <t>KIBRIS TEVKİF EDİLEN GEL</t>
  </si>
  <si>
    <t>27802</t>
  </si>
  <si>
    <t>DAVA VE MAH.MASR.DAN ALA</t>
  </si>
  <si>
    <t>278021</t>
  </si>
  <si>
    <t>DAVA VE MAHKEME MASRAFLA</t>
  </si>
  <si>
    <t>27899</t>
  </si>
  <si>
    <t>DİĞER MUHTELİF ALACAKLAR</t>
  </si>
  <si>
    <t>278992</t>
  </si>
  <si>
    <t>GENEL MD.İŞLEMLERİ</t>
  </si>
  <si>
    <t>2789921</t>
  </si>
  <si>
    <t>ALACAKLAR</t>
  </si>
  <si>
    <t>27899210</t>
  </si>
  <si>
    <t>TOA MASRAF GEÇİCİ HESABI</t>
  </si>
  <si>
    <t>28099802</t>
  </si>
  <si>
    <t>GİDER DAĞILIMLARI</t>
  </si>
  <si>
    <t>2809984</t>
  </si>
  <si>
    <t>BORÇLU GEÇİCİ HES.</t>
  </si>
  <si>
    <t>28099849</t>
  </si>
  <si>
    <t>ASGARİ GEÇİM İNDİRİMİ TA</t>
  </si>
  <si>
    <t>2940006</t>
  </si>
  <si>
    <t>DKK</t>
  </si>
  <si>
    <t>XDCSMC</t>
  </si>
  <si>
    <t>VDOTC2</t>
  </si>
  <si>
    <t>VDOVCC</t>
  </si>
  <si>
    <t>VDOVC2</t>
  </si>
  <si>
    <t>VDOTD8</t>
  </si>
  <si>
    <t>310005</t>
  </si>
  <si>
    <t>VDOTA7</t>
  </si>
  <si>
    <t>VFOTCG</t>
  </si>
  <si>
    <t>VFOTCH</t>
  </si>
  <si>
    <t>VFOZCF</t>
  </si>
  <si>
    <t>VFOZD3</t>
  </si>
  <si>
    <t>311104</t>
  </si>
  <si>
    <t>VGOTD9</t>
  </si>
  <si>
    <t>VDOWCA</t>
  </si>
  <si>
    <t>314202</t>
  </si>
  <si>
    <t>VDOWD5</t>
  </si>
  <si>
    <t>VDOZCD</t>
  </si>
  <si>
    <t>VDOZCG</t>
  </si>
  <si>
    <t>VDAOCA</t>
  </si>
  <si>
    <t>VDAOD1</t>
  </si>
  <si>
    <t>390500</t>
  </si>
  <si>
    <t>GÜMRÜK VE TİCARET BAKANL</t>
  </si>
  <si>
    <t>HQOZST</t>
  </si>
  <si>
    <t>ÜYE İŞYERLERİ BLOKE H. (</t>
  </si>
  <si>
    <t>3929905</t>
  </si>
  <si>
    <t>HGS İŞLEMLERİ</t>
  </si>
  <si>
    <t>39599</t>
  </si>
  <si>
    <t>KONUT KREDILERINDEN ALIN</t>
  </si>
  <si>
    <t>TL KONUT KREDİLERİNDEN A</t>
  </si>
  <si>
    <t>5351101</t>
  </si>
  <si>
    <t>59800</t>
  </si>
  <si>
    <t>GEÇMİŞ YILLAR FAİZ GİDER</t>
  </si>
  <si>
    <t>598000</t>
  </si>
  <si>
    <t>610006</t>
  </si>
  <si>
    <t>711</t>
  </si>
  <si>
    <t>KISA VDL.İHRACAT KRED.DE</t>
  </si>
  <si>
    <t>71100</t>
  </si>
  <si>
    <t>BÜNYE</t>
  </si>
  <si>
    <t>KURUMSAL KOMİSYONLAR</t>
  </si>
  <si>
    <t>7600500</t>
  </si>
  <si>
    <t>HAVALE KOMİSYONLARI KURU</t>
  </si>
  <si>
    <t>7600501</t>
  </si>
  <si>
    <t>EFT KOMİSYONLARI</t>
  </si>
  <si>
    <t>7600502</t>
  </si>
  <si>
    <t>7600505</t>
  </si>
  <si>
    <t>DÜZENLİ EFT ÜCRETİ</t>
  </si>
  <si>
    <t>760051</t>
  </si>
  <si>
    <t>BİREYSEL KOMİSYONLARI</t>
  </si>
  <si>
    <t>7600510</t>
  </si>
  <si>
    <t>7600511</t>
  </si>
  <si>
    <t>7600514</t>
  </si>
  <si>
    <t>DÜZENLİ HAVALE ÜCRETİ</t>
  </si>
  <si>
    <t>7600515</t>
  </si>
  <si>
    <t>760082</t>
  </si>
  <si>
    <t>GRUP NAKLİ İÇİN ALINAN K</t>
  </si>
  <si>
    <t>760091</t>
  </si>
  <si>
    <t>BİREYSEL KİRALIK KASA GE</t>
  </si>
  <si>
    <t>7600910</t>
  </si>
  <si>
    <t>760110</t>
  </si>
  <si>
    <t>7601101</t>
  </si>
  <si>
    <t>7601102</t>
  </si>
  <si>
    <t>7601109</t>
  </si>
  <si>
    <t>7601700</t>
  </si>
  <si>
    <t>KREDİ KARTI MERKEZİ KOMİ</t>
  </si>
  <si>
    <t>7601963</t>
  </si>
  <si>
    <t>7601967</t>
  </si>
  <si>
    <t>ÜYE İŞYERİ POS AİDAT ÜCR</t>
  </si>
  <si>
    <t>7609900</t>
  </si>
  <si>
    <t>7609901</t>
  </si>
  <si>
    <t>KURUMSAL 2</t>
  </si>
  <si>
    <t>7609910</t>
  </si>
  <si>
    <t>KREDİ YÖNETİM ÜCRETİ</t>
  </si>
  <si>
    <t>760995</t>
  </si>
  <si>
    <t>7609950</t>
  </si>
  <si>
    <t>76099500</t>
  </si>
  <si>
    <t>TAHSİS ÜCRETİ</t>
  </si>
  <si>
    <t>76099502</t>
  </si>
  <si>
    <t>YAPILANDIRMA KOMİSYONU</t>
  </si>
  <si>
    <t>ERKEN ÖDEME TAZMİNATI</t>
  </si>
  <si>
    <t>76099505</t>
  </si>
  <si>
    <t>EKSPERTİZ ÜCRETİ</t>
  </si>
  <si>
    <t>76099506</t>
  </si>
  <si>
    <t>İPOTEK TESİS ÜCRETİ</t>
  </si>
  <si>
    <t>7609951</t>
  </si>
  <si>
    <t>7609952</t>
  </si>
  <si>
    <t>76099520</t>
  </si>
  <si>
    <t>76099523</t>
  </si>
  <si>
    <t>76099525</t>
  </si>
  <si>
    <t>76099526</t>
  </si>
  <si>
    <t>İPOTEK TESİS ÜCRETİ (KON</t>
  </si>
  <si>
    <t>76099529</t>
  </si>
  <si>
    <t>ÖDEME PLANI DEĞİŞİKLİĞİ</t>
  </si>
  <si>
    <t>REFERANS MEKTUPLARI KOMİ</t>
  </si>
  <si>
    <t>760998</t>
  </si>
  <si>
    <t>MEVDUAT İŞLEMLERİ</t>
  </si>
  <si>
    <t>7609980</t>
  </si>
  <si>
    <t>76099800</t>
  </si>
  <si>
    <t>HESAP İŞLETİM ÜCRETİ</t>
  </si>
  <si>
    <t>76099803</t>
  </si>
  <si>
    <t>7609981</t>
  </si>
  <si>
    <t>76099810</t>
  </si>
  <si>
    <t>76099811</t>
  </si>
  <si>
    <t>EKSTRE DEKONT YAZDIRMA Ü</t>
  </si>
  <si>
    <t>76099813</t>
  </si>
  <si>
    <t>7609990</t>
  </si>
  <si>
    <t>ÇEK İŞLEMLERİ</t>
  </si>
  <si>
    <t>76099902</t>
  </si>
  <si>
    <t>ÇEK TAHSİLATI TL</t>
  </si>
  <si>
    <t>76099904</t>
  </si>
  <si>
    <t>ÇEK İADESİ</t>
  </si>
  <si>
    <t>76099906</t>
  </si>
  <si>
    <t>ÇEK İSTİHBARAT</t>
  </si>
  <si>
    <t>7609991</t>
  </si>
  <si>
    <t>ÇEK İŞLEMLERİ-2</t>
  </si>
  <si>
    <t>76099910</t>
  </si>
  <si>
    <t>BLOKE ÇEK (ÖDEME DÜZELTM</t>
  </si>
  <si>
    <t>76099911</t>
  </si>
  <si>
    <t>ÇEK DEFTERİ</t>
  </si>
  <si>
    <t>76099912</t>
  </si>
  <si>
    <t>(TAKAS) DİĞER BANKA ÇEKL</t>
  </si>
  <si>
    <t>7609993</t>
  </si>
  <si>
    <t>76099933</t>
  </si>
  <si>
    <t>76099939</t>
  </si>
  <si>
    <t>7609996</t>
  </si>
  <si>
    <t>76099960</t>
  </si>
  <si>
    <t>HGS ÜRÜN GELİRLERİ</t>
  </si>
  <si>
    <t>76099961</t>
  </si>
  <si>
    <t>76099963</t>
  </si>
  <si>
    <t>76099964</t>
  </si>
  <si>
    <t>76099967</t>
  </si>
  <si>
    <t>7609999</t>
  </si>
  <si>
    <t>76099999</t>
  </si>
  <si>
    <t>7610500</t>
  </si>
  <si>
    <t>BİREYSEL KOMİSYONLAR</t>
  </si>
  <si>
    <t>7610510</t>
  </si>
  <si>
    <t>761998</t>
  </si>
  <si>
    <t>7619980</t>
  </si>
  <si>
    <t>76199800</t>
  </si>
  <si>
    <t>7619981</t>
  </si>
  <si>
    <t>76199810</t>
  </si>
  <si>
    <t>771013</t>
  </si>
  <si>
    <t>KUR FARKLARI (VERİMLİLİK</t>
  </si>
  <si>
    <t>790041</t>
  </si>
  <si>
    <t>79005</t>
  </si>
  <si>
    <t>AKTİFLERİMİZİN SATIŞINDA</t>
  </si>
  <si>
    <t>790052</t>
  </si>
  <si>
    <t>MENKUL SATIŞINDAN ELDE E</t>
  </si>
  <si>
    <t>81009</t>
  </si>
  <si>
    <t>FAZLA MESAİ GİDERLERİ</t>
  </si>
  <si>
    <t>810090</t>
  </si>
  <si>
    <t>FAZLA ÇALIŞMA ÜCRETLERİ</t>
  </si>
  <si>
    <t>830031</t>
  </si>
  <si>
    <t>BELEDİYE HARÇLARI</t>
  </si>
  <si>
    <t>830032</t>
  </si>
  <si>
    <t>ÇEVRE TEMİZLİK VERGİSİ</t>
  </si>
  <si>
    <t>880009</t>
  </si>
  <si>
    <t>ATM VE ATM KABİN BAKIM O</t>
  </si>
  <si>
    <t>BİNEK ARAÇ KİRA BEDELİ (</t>
  </si>
  <si>
    <t>8800603</t>
  </si>
  <si>
    <t>ŞUBELER-BÖLGELER GAZETE</t>
  </si>
  <si>
    <t>880137</t>
  </si>
  <si>
    <t>USULSÜZ İŞLEMLER VE TAHS</t>
  </si>
  <si>
    <t>8801372</t>
  </si>
  <si>
    <t>TAHSİLAT DIŞI TERKİN GİD</t>
  </si>
  <si>
    <t>88099325</t>
  </si>
  <si>
    <t>BAYRAK GİDERLERİ (AYNİYA</t>
  </si>
  <si>
    <t>882071</t>
  </si>
  <si>
    <t>GEÇMİŞ YILLAR TÜKETİCİ K</t>
  </si>
  <si>
    <t>91310</t>
  </si>
  <si>
    <t>KESİN TEM MEK.İNŞAAT MÜH</t>
  </si>
  <si>
    <t>98310400</t>
  </si>
  <si>
    <t>KONUT (İKA.AMAÇLI BELSIN</t>
  </si>
  <si>
    <t>9960957</t>
  </si>
  <si>
    <t>SİGORTA İŞLEMLERİ (YENİ</t>
  </si>
  <si>
    <t>99609574</t>
  </si>
  <si>
    <t>HAYAT SIG.PRIMLERINDEN A</t>
  </si>
  <si>
    <t>FORM KODU : SY300A</t>
  </si>
  <si>
    <t>e.İşt.lerin, Bağlı Ort., Serm.Katıl.Diğ.Ort.veSabit Kıy. Ray.Değ.Bil. Değ.Alt. ise Aradaki Fark ile 28'inci Madde İhlalleri</t>
  </si>
  <si>
    <t>h. Tebliğin 3(1) h Fıkrası Uyarınca Kredilerdeki Limit Aşımları</t>
  </si>
  <si>
    <t>b.Efektif Deposu / Kıymetli Madenler</t>
  </si>
  <si>
    <t>a.Hazine Bonoları - Devlet İç Borçlanma Tahvilleri</t>
  </si>
  <si>
    <t>b.KKTC Merkez Bankası Senetleri</t>
  </si>
  <si>
    <t xml:space="preserve">f.Kıymetli Madene Dayalı Menkul Kıym. (%0 Risk Ağırlığına Tabi olanlar) </t>
  </si>
  <si>
    <t>a.Nakit Karşılığında Verilen Nakdi Krediler (Banka Risk Grubuna Nakit Karşılıklı Kullandırılan Krediler ile Banka Risk Grubuna Ait Blokenin Teminat Gösterildiği Krediler Hariç)</t>
  </si>
  <si>
    <t>YURT İÇİ,YURT DIŞI BANKALAR (86+87)</t>
  </si>
  <si>
    <t>KREDİLER - Banka Risk Grubuna Kullandırılan Krediler ile Banka Risk Grubuna Ait Varlıkların Teminat Olarak Gösterildiği Tüm Krediler ile Diğer Nakdi Krediler</t>
  </si>
  <si>
    <t>(31/12/2014)</t>
  </si>
  <si>
    <t>KISA VDL.İHRACAT KREDİLERİ</t>
  </si>
  <si>
    <t>AKTİFLERİMİZİN SATIŞINDAN</t>
  </si>
  <si>
    <t>BAYRAK GİDERLERİ</t>
  </si>
  <si>
    <t>Diğer personel Giderleri</t>
  </si>
  <si>
    <t>HARCIRAH OLUP BODRO İLE ÖDENEN</t>
  </si>
  <si>
    <t xml:space="preserve">a. Ödenmiş Sermaye (Tebliğ'in 2B Fıkrası Doğrultusunda Onaylı) </t>
  </si>
  <si>
    <t xml:space="preserve">b. Özel Maliyet Bedelleri ile  Dağıtımı belli olan Dağıtılmamış Kar </t>
  </si>
  <si>
    <t>d. Peşin Ödenmiş Giderler ve Peşin Ödenmiş Vergi</t>
  </si>
  <si>
    <t>f.Verilen Sermaye Benzeri Krediler</t>
  </si>
  <si>
    <t>RİSK AĞIRLIĞI %0 OLAN KAL.TOP(37+41+42+49+50+51+52+59+63+65+71+78+81+82)</t>
  </si>
  <si>
    <t>2015-12-</t>
  </si>
  <si>
    <t>020004</t>
  </si>
  <si>
    <t>KIBRIS EÖS (ELETRONİK ÖD</t>
  </si>
  <si>
    <t>021000</t>
  </si>
  <si>
    <t>021001</t>
  </si>
  <si>
    <t>KIBRIS EÖS</t>
  </si>
  <si>
    <t>AED</t>
  </si>
  <si>
    <t>032</t>
  </si>
  <si>
    <t>03202</t>
  </si>
  <si>
    <t>032020</t>
  </si>
  <si>
    <t>0320200</t>
  </si>
  <si>
    <t>116202(2)</t>
  </si>
  <si>
    <t>116420(2)</t>
  </si>
  <si>
    <t>116421(2)</t>
  </si>
  <si>
    <t>118110(2)</t>
  </si>
  <si>
    <t>CWOZ2G</t>
  </si>
  <si>
    <t>118110(3)</t>
  </si>
  <si>
    <t>118110(4)</t>
  </si>
  <si>
    <t>MPOZTA</t>
  </si>
  <si>
    <t>118202(2)</t>
  </si>
  <si>
    <t>118202(3)</t>
  </si>
  <si>
    <t>118420(2)</t>
  </si>
  <si>
    <t>118421(2)</t>
  </si>
  <si>
    <t>BFOZTA</t>
  </si>
  <si>
    <t>138202(2)</t>
  </si>
  <si>
    <t>138402(2)</t>
  </si>
  <si>
    <t>140110(2)</t>
  </si>
  <si>
    <t>140110(3)</t>
  </si>
  <si>
    <t>140111</t>
  </si>
  <si>
    <t>G5OZTA</t>
  </si>
  <si>
    <t>OUV. YATIRIM KREDİLERİ</t>
  </si>
  <si>
    <t>140200(2)</t>
  </si>
  <si>
    <t>140200(3)</t>
  </si>
  <si>
    <t>140201(2)</t>
  </si>
  <si>
    <t>140202(2)</t>
  </si>
  <si>
    <t>140202(3)</t>
  </si>
  <si>
    <t>140202(4)</t>
  </si>
  <si>
    <t>1402031(2)</t>
  </si>
  <si>
    <t>MXOZTD</t>
  </si>
  <si>
    <t>OUV. İŞYERİ KRD. DÖNEMSE</t>
  </si>
  <si>
    <t>141110(2)</t>
  </si>
  <si>
    <t>G6OZ2G</t>
  </si>
  <si>
    <t>VPOZTD</t>
  </si>
  <si>
    <t>DİĞER DÖVİZ KREDİSİ (KAE</t>
  </si>
  <si>
    <t>141111(2)</t>
  </si>
  <si>
    <t>141111(3)</t>
  </si>
  <si>
    <t>1420104(2)</t>
  </si>
  <si>
    <t>15091(2)</t>
  </si>
  <si>
    <t>15096(2)</t>
  </si>
  <si>
    <t>154902(2)</t>
  </si>
  <si>
    <t>154902(3)</t>
  </si>
  <si>
    <t>15491(2)</t>
  </si>
  <si>
    <t>D7OTTD</t>
  </si>
  <si>
    <t>156902(2)</t>
  </si>
  <si>
    <t>D7OT2G</t>
  </si>
  <si>
    <t>156902(3)</t>
  </si>
  <si>
    <t>15800</t>
  </si>
  <si>
    <t>TP TEMİNAT MEKTUPLARI</t>
  </si>
  <si>
    <t>80OZTD</t>
  </si>
  <si>
    <t>TL - TAZMİN OL. TEMİNAT</t>
  </si>
  <si>
    <t>90OTAC</t>
  </si>
  <si>
    <t>15837(2)</t>
  </si>
  <si>
    <t>90OZ2A</t>
  </si>
  <si>
    <t>R1OZT2</t>
  </si>
  <si>
    <t>ZAR.NİT.KOOPERATİF KRED</t>
  </si>
  <si>
    <t>R5OTT2</t>
  </si>
  <si>
    <t>ZAR.NİT.KONUT KRED</t>
  </si>
  <si>
    <t>222012</t>
  </si>
  <si>
    <t>2220120</t>
  </si>
  <si>
    <t>22210</t>
  </si>
  <si>
    <t>DEK MEN.DEĞ. ANAPARA KUR</t>
  </si>
  <si>
    <t>222102</t>
  </si>
  <si>
    <t>VADEYE KADAR ELDE TUTULA</t>
  </si>
  <si>
    <t>2221024</t>
  </si>
  <si>
    <t>TMSF'DEN GELEN USD ENDEK</t>
  </si>
  <si>
    <t>27002</t>
  </si>
  <si>
    <t>ÇEK KARNELERİ</t>
  </si>
  <si>
    <t>278994</t>
  </si>
  <si>
    <t>DİĞER GEÇİCİ HESAPLAR</t>
  </si>
  <si>
    <t>2789941</t>
  </si>
  <si>
    <t>MALİYEDEN GERİ ALINACAK</t>
  </si>
  <si>
    <t>280000</t>
  </si>
  <si>
    <t>İDARİ İŞLER AVANSI</t>
  </si>
  <si>
    <t>2800001</t>
  </si>
  <si>
    <t>2809987</t>
  </si>
  <si>
    <t>28099870</t>
  </si>
  <si>
    <t>DOLANDIRICILIK İŞLEMLERİ</t>
  </si>
  <si>
    <t>28102</t>
  </si>
  <si>
    <t>2940025</t>
  </si>
  <si>
    <t>DOVİZ ALIM/SATIM HESABI</t>
  </si>
  <si>
    <t>2940026</t>
  </si>
  <si>
    <t>TL VDL MEVD. YURT İÇİ YE</t>
  </si>
  <si>
    <t>VDOTCQ</t>
  </si>
  <si>
    <t>VDOTPM</t>
  </si>
  <si>
    <t>VFOTCD</t>
  </si>
  <si>
    <t>VFOTC1</t>
  </si>
  <si>
    <t>VFOTC2</t>
  </si>
  <si>
    <t>VFOVCC</t>
  </si>
  <si>
    <t>VFOZCI</t>
  </si>
  <si>
    <t>TASARRUF MEVDUATI (YURT</t>
  </si>
  <si>
    <t>VDOWCD</t>
  </si>
  <si>
    <t>VDOZCH</t>
  </si>
  <si>
    <t>VDAOC1</t>
  </si>
  <si>
    <t>319</t>
  </si>
  <si>
    <t>31902</t>
  </si>
  <si>
    <t>VFAOD2</t>
  </si>
  <si>
    <t>31906</t>
  </si>
  <si>
    <t>YURT DIŞI BANKALAR</t>
  </si>
  <si>
    <t>VGASD2</t>
  </si>
  <si>
    <t>350040</t>
  </si>
  <si>
    <t>KURUMLAR VERGİSİ KARŞILI</t>
  </si>
  <si>
    <t>3500401</t>
  </si>
  <si>
    <t>3610052</t>
  </si>
  <si>
    <t>VADELİ BANKALAR FAİZ REE</t>
  </si>
  <si>
    <t>371001</t>
  </si>
  <si>
    <t>O1OZDB</t>
  </si>
  <si>
    <t>3900090</t>
  </si>
  <si>
    <t>ÇEK KARNELERİNDEN ALINAN</t>
  </si>
  <si>
    <t>390503</t>
  </si>
  <si>
    <t>KARŞILIĞI BLOKE EDİLEN B</t>
  </si>
  <si>
    <t>HQOZAP</t>
  </si>
  <si>
    <t>3915000</t>
  </si>
  <si>
    <t>3929907</t>
  </si>
  <si>
    <t>BBOB GEÇİCİ HES.</t>
  </si>
  <si>
    <t>39299070</t>
  </si>
  <si>
    <t>TAKİP HESAPLAR GEÇİCİ HE</t>
  </si>
  <si>
    <t>3929966</t>
  </si>
  <si>
    <t>39299666</t>
  </si>
  <si>
    <t>SENDİKA  VE DAYANIŞMA Aİ</t>
  </si>
  <si>
    <t>39301</t>
  </si>
  <si>
    <t>394997</t>
  </si>
  <si>
    <t>ÖDENECEK DİĞER HAVALELER</t>
  </si>
  <si>
    <t>3949973</t>
  </si>
  <si>
    <t>KIBRIS EÖS MESAJLARI</t>
  </si>
  <si>
    <t>395991</t>
  </si>
  <si>
    <t>3959911</t>
  </si>
  <si>
    <t>414</t>
  </si>
  <si>
    <t>SERMAYE YEDEKLERİ - T.P.</t>
  </si>
  <si>
    <t>41403</t>
  </si>
  <si>
    <t>MENKUL DEĞERLER DEĞERLEM</t>
  </si>
  <si>
    <t>414031</t>
  </si>
  <si>
    <t>4140319</t>
  </si>
  <si>
    <t>534111</t>
  </si>
  <si>
    <t>5341112</t>
  </si>
  <si>
    <t>5480500</t>
  </si>
  <si>
    <t>TICARI KREDILER</t>
  </si>
  <si>
    <t>571001</t>
  </si>
  <si>
    <t>VADELİ HESAPLARDAN</t>
  </si>
  <si>
    <t>580022</t>
  </si>
  <si>
    <t>5800220</t>
  </si>
  <si>
    <t>592090</t>
  </si>
  <si>
    <t>598092</t>
  </si>
  <si>
    <t>59809201</t>
  </si>
  <si>
    <t>GECIKME FAIZLERI</t>
  </si>
  <si>
    <t>59900</t>
  </si>
  <si>
    <t>599001</t>
  </si>
  <si>
    <t>61101</t>
  </si>
  <si>
    <t>611010</t>
  </si>
  <si>
    <t>YURT İÇİ</t>
  </si>
  <si>
    <t>6110101</t>
  </si>
  <si>
    <t>611011</t>
  </si>
  <si>
    <t>YURT DIŞI</t>
  </si>
  <si>
    <t>6110111</t>
  </si>
  <si>
    <t>74904</t>
  </si>
  <si>
    <t>749040</t>
  </si>
  <si>
    <t>749041</t>
  </si>
  <si>
    <t>76002</t>
  </si>
  <si>
    <t>760134</t>
  </si>
  <si>
    <t>VERİMLİLİK HESAPLARI</t>
  </si>
  <si>
    <t>7601345</t>
  </si>
  <si>
    <t>KİRA MALİYETLERİ</t>
  </si>
  <si>
    <t>760183</t>
  </si>
  <si>
    <t>ÖDEME KOMİSYONU</t>
  </si>
  <si>
    <t>7601960</t>
  </si>
  <si>
    <t>YURTİÇİ NAKİT HARCAMA VE</t>
  </si>
  <si>
    <t>76099501</t>
  </si>
  <si>
    <t>FAİZ İNDİRİM ÜCRETİ (YAP</t>
  </si>
  <si>
    <t>76099509</t>
  </si>
  <si>
    <t>76099510</t>
  </si>
  <si>
    <t>76099812</t>
  </si>
  <si>
    <t>AYNI ŞUBEDEKİ HES.3.KİŞİ</t>
  </si>
  <si>
    <t>7609997</t>
  </si>
  <si>
    <t>76099972</t>
  </si>
  <si>
    <t>KREDİ KAYIT BÜROSU (KKB)</t>
  </si>
  <si>
    <t>761110</t>
  </si>
  <si>
    <t>7611101</t>
  </si>
  <si>
    <t>790076</t>
  </si>
  <si>
    <t>GNAKİT KRED.ÖZEL KAR.İPT</t>
  </si>
  <si>
    <t>790079</t>
  </si>
  <si>
    <t>DİĞER GEÇ.YIL.GİD.İPTAL</t>
  </si>
  <si>
    <t>7901001</t>
  </si>
  <si>
    <t>GAYRİMENKUL KİRA GELİRLE</t>
  </si>
  <si>
    <t>7909903</t>
  </si>
  <si>
    <t>MATBU YAZI HAZIRLAMA ÜCR</t>
  </si>
  <si>
    <t>791999</t>
  </si>
  <si>
    <t>810080</t>
  </si>
  <si>
    <t>8100802</t>
  </si>
  <si>
    <t>YABANCI DİL TAZMİNATI</t>
  </si>
  <si>
    <t>81008020</t>
  </si>
  <si>
    <t>81011</t>
  </si>
  <si>
    <t>EĞİTİM GİDERLERİ</t>
  </si>
  <si>
    <t>810114</t>
  </si>
  <si>
    <t>EĞITIM GIDERLERI</t>
  </si>
  <si>
    <t>8101149</t>
  </si>
  <si>
    <t>DİĞER EĞİTİM GİDERLERİ</t>
  </si>
  <si>
    <t>81011491</t>
  </si>
  <si>
    <t>PERSONEL SERTİFİKA GİDER</t>
  </si>
  <si>
    <t>810992</t>
  </si>
  <si>
    <t>TİS ÖDEMESİ</t>
  </si>
  <si>
    <t>840025</t>
  </si>
  <si>
    <t>KREDİ KARTLARI İÇİN VERİ</t>
  </si>
  <si>
    <t>8400259</t>
  </si>
  <si>
    <t>84099</t>
  </si>
  <si>
    <t>840991</t>
  </si>
  <si>
    <t>HİZMET ALIMLARI FİRMA ÖD</t>
  </si>
  <si>
    <t>880019</t>
  </si>
  <si>
    <t>DİĞER BAKIM VE ONARIM Gİ</t>
  </si>
  <si>
    <t>8800190</t>
  </si>
  <si>
    <t>88009407</t>
  </si>
  <si>
    <t>BT ENERJİ EKİPMANLARI BA</t>
  </si>
  <si>
    <t>880110</t>
  </si>
  <si>
    <t>880130</t>
  </si>
  <si>
    <t>KAN.KABUL EDİLEMEYEN BAĞ</t>
  </si>
  <si>
    <t>880136</t>
  </si>
  <si>
    <t>PAZARLAMA GİDERLERİ</t>
  </si>
  <si>
    <t>8801360</t>
  </si>
  <si>
    <t>KAMPANYA SİGORTALARI</t>
  </si>
  <si>
    <t>880162</t>
  </si>
  <si>
    <t>TEMİZLİK FİRMASI ÇALIŞAN</t>
  </si>
  <si>
    <t>88099304</t>
  </si>
  <si>
    <t>BİREYSEL EKSPERTİZ GİDER</t>
  </si>
  <si>
    <t>88099305</t>
  </si>
  <si>
    <t>KURUMSAL EKSPERTİZ GİDER</t>
  </si>
  <si>
    <t>88202404</t>
  </si>
  <si>
    <t>BEKLEYEN KREDİ KARTI CEZ</t>
  </si>
  <si>
    <t>88202409</t>
  </si>
  <si>
    <t>YAKIN İZLEMEDEKİ KREDİLE</t>
  </si>
  <si>
    <t>8829958</t>
  </si>
  <si>
    <t>İNDIRILEBILECEK ÖNCEKI Y</t>
  </si>
  <si>
    <t>882997</t>
  </si>
  <si>
    <t>DİĞER 3</t>
  </si>
  <si>
    <t>8829979</t>
  </si>
  <si>
    <t>88299793</t>
  </si>
  <si>
    <t>HAKEM HEYETİ YASAL GİDER</t>
  </si>
  <si>
    <t>88299794</t>
  </si>
  <si>
    <t>CARİ YIL TÜKETİCİ KREDİL</t>
  </si>
  <si>
    <t>88305</t>
  </si>
  <si>
    <t>883051</t>
  </si>
  <si>
    <t>9AOZDR</t>
  </si>
  <si>
    <t>9AOZ2G</t>
  </si>
  <si>
    <t>91OZDR</t>
  </si>
  <si>
    <t>91OZ2G</t>
  </si>
  <si>
    <t>91211</t>
  </si>
  <si>
    <t>91212</t>
  </si>
  <si>
    <t>LİMİT İÇİ KESİN TEM MEK.</t>
  </si>
  <si>
    <t>9129093</t>
  </si>
  <si>
    <t>EXİMBANK PERFORMANS KRED</t>
  </si>
  <si>
    <t>91290931</t>
  </si>
  <si>
    <t>PERFORMANS DÖVİZ KREDİSİ</t>
  </si>
  <si>
    <t>913901</t>
  </si>
  <si>
    <t>9139011</t>
  </si>
  <si>
    <t>LİMİT DIŞI</t>
  </si>
  <si>
    <t>913905</t>
  </si>
  <si>
    <t>KİRA BEDELİNE TEMİNEN TM</t>
  </si>
  <si>
    <t>913908</t>
  </si>
  <si>
    <t>9139080</t>
  </si>
  <si>
    <t>91390801</t>
  </si>
  <si>
    <t>93002</t>
  </si>
  <si>
    <t>9KOZTD</t>
  </si>
  <si>
    <t>VADELİ AKR. KREDİLERİ -</t>
  </si>
  <si>
    <t>9DOZTD</t>
  </si>
  <si>
    <t>SIGHT AKR.KRD</t>
  </si>
  <si>
    <t>9EOZTA</t>
  </si>
  <si>
    <t>932</t>
  </si>
  <si>
    <t>93220</t>
  </si>
  <si>
    <t>97800</t>
  </si>
  <si>
    <t>TAAHHÜTLERDEN  ALACAKLAR</t>
  </si>
  <si>
    <t>978000</t>
  </si>
  <si>
    <t>9780001</t>
  </si>
  <si>
    <t>KIBRIS KREDİ KARTLARI TA</t>
  </si>
  <si>
    <t>98010</t>
  </si>
  <si>
    <t>KREDİ KARTLARI HARCAMA L</t>
  </si>
  <si>
    <t>980109</t>
  </si>
  <si>
    <t>98200930</t>
  </si>
  <si>
    <t>TCMB SERBEST DEPO-DEVLET</t>
  </si>
  <si>
    <t>98300212</t>
  </si>
  <si>
    <t>9831084</t>
  </si>
  <si>
    <t>TEMİNAT MEKTUBU</t>
  </si>
  <si>
    <t>98310849</t>
  </si>
  <si>
    <t>99640007</t>
  </si>
  <si>
    <t>ISTIRAKLERIM.VE BAĞ.ORT.</t>
  </si>
  <si>
    <t>99640078</t>
  </si>
  <si>
    <t>KKTC MERKEZ BANKASI ÇEK</t>
  </si>
  <si>
    <t>9970080</t>
  </si>
  <si>
    <t>TAHSİLE GELEN İTHALAT VE</t>
  </si>
  <si>
    <t>( 31/12/2015)</t>
  </si>
  <si>
    <t>(31/12/2014 )</t>
  </si>
  <si>
    <t>(31/12/2015)</t>
  </si>
  <si>
    <t>eğitim gideri</t>
  </si>
  <si>
    <t>880-kira</t>
  </si>
  <si>
    <t>880-diğer</t>
  </si>
  <si>
    <t>İNDİRİLEBİLECEK ÖNCEKİ...</t>
  </si>
  <si>
    <t>TÜKETİC KREDİ....</t>
  </si>
  <si>
    <t>TEMIZLIK FIRMASINA ÇALIŞAN</t>
  </si>
  <si>
    <t>DİĞER BAKIM ONARIM</t>
  </si>
  <si>
    <t>araç satış karı</t>
  </si>
  <si>
    <t>i.</t>
  </si>
  <si>
    <t>İç Sistemlerin Kurulması</t>
  </si>
  <si>
    <t xml:space="preserve">Banka KKTC'deki İç Sistemlerini İç Denetim, Uyum ve Risk Yönetimi birimleri  altında sürdürmektedir.  </t>
  </si>
  <si>
    <t>Bu birimlerdeki çalışanların nitelikleri Tebliğe uygundur.</t>
  </si>
  <si>
    <t>ii.</t>
  </si>
  <si>
    <t xml:space="preserve">İç Denetim </t>
  </si>
  <si>
    <t>İç Denetim, Tebliğe uygun olarak planlanmış, gerçekleştirilmiş ve raporlamalar yerine getirilmiştir.</t>
  </si>
  <si>
    <t xml:space="preserve"> -</t>
  </si>
  <si>
    <t>Banka, Tebliğ'in uygun gördüğü matriste taşıdığı risk kompozisyonlarını izledi ve değerlendirdi.</t>
  </si>
  <si>
    <t>İç Denetim Birimi, raporlarını, Tebliğe uygun olarak, İç Sistemlerden sorumlu komiteye vermiştir.</t>
  </si>
  <si>
    <t>iii.</t>
  </si>
  <si>
    <t>Mevzuat Uyum</t>
  </si>
  <si>
    <t>iv.</t>
  </si>
  <si>
    <t>İç Kontrol</t>
  </si>
  <si>
    <t>Tebliğ'in öngördüğü amaçları yerine getirmiştir.</t>
  </si>
  <si>
    <t>İletişim yapısı ve iletişim kanalları etkin kullanım ve kontrol altındadır.</t>
  </si>
  <si>
    <t>Acil ve beklenmedik durum planı uygulamaya alınmıştır.</t>
  </si>
  <si>
    <t>v.</t>
  </si>
  <si>
    <t>Risk Yönetimi</t>
  </si>
  <si>
    <t>Tebliğde belirlenen faaliyetleri, sorumlulukları ve raporları yerine getirmiştir.</t>
  </si>
  <si>
    <t>Banka stres testi ve senaryo analizleri Genel Müdürlükte yapılmaktadır.</t>
  </si>
  <si>
    <t xml:space="preserve">Madde 15(3) altında çıkarılan 'Bankalarda İç Denetim, Risk Yönetimi, İç Kontrol ve Yönetim Sistemleri </t>
  </si>
  <si>
    <t>Tebliği'ne (Tebliğ) uygundur.</t>
  </si>
  <si>
    <t>Banka kullandırdığı krediler hakkındaki değerlendirme ve uygun risk kategorilerine göre ayrıştırılması</t>
  </si>
  <si>
    <t xml:space="preserve"> Merkez Bankası'na raporlanmıştır.</t>
  </si>
  <si>
    <t xml:space="preserve">Tebliğe uygun olarak faaliyetlerini ve raporlarını yerine getirmiştir.  Banka yasal düzenlemelere uyumunun </t>
  </si>
  <si>
    <t>sağlanması açısından gerekli yapıyı oluşturdu ve uygun prosedürleri uygulamıştır.</t>
  </si>
  <si>
    <t xml:space="preserve">Bankanın yapısı ile uyumlu, İç Sistem birimleri oluşturulmuş, faaliyetlere ilişkin strateji ve politikalar </t>
  </si>
  <si>
    <t>ile uygulama usulleri yazılı olarak belirlenmiş, uygulama ve işleyişin etkin kontrolü sağlanmıştır.</t>
  </si>
  <si>
    <t>Bilgi sistemlerinin bankanın ölçeği, faaliyetlerinin ve sunulan ürünlerin niteliği ve karmaşıklığı ile</t>
  </si>
  <si>
    <t>uyum sağlanmıştır.</t>
  </si>
  <si>
    <t xml:space="preserve">Banka etkin bir iç kontrol sistemine sahiptir ve İç Sistemler yeterince kullanılır ve bu yönde oluşturulan altyapı </t>
  </si>
  <si>
    <t>ile kullanılan sistemler bankanın bünyesine uygundur.</t>
  </si>
  <si>
    <t>SAB.KIYMET TERKİN GİDERİ KABULEDİLİR</t>
  </si>
  <si>
    <t>Bakım onarım FATURASIZ -SOR.KDV'SİZ</t>
  </si>
  <si>
    <t>KABUL EDİLEN DİĞER GİDER</t>
  </si>
  <si>
    <t>NOTER HARCI</t>
  </si>
  <si>
    <t xml:space="preserve">Türk Silahlı Kuvvetleri (TSK) üyeleri Kıbrıs'ta alınan bireyselkredi masraflarının İADESİ içinTürkiye'de Hakem </t>
  </si>
  <si>
    <t xml:space="preserve">Heyeti Kuruluşuna başvuruda bulunuyor. 250 TL altındaki masraflar dava sürecine girmeden Hakem Heyeti </t>
  </si>
  <si>
    <t>kararıyla geri ödeniyor. 250 TL üzeri masraf iadeleri Türkiye'deki Dava süreci sonrası ödeniyor</t>
  </si>
  <si>
    <t>HAKEM HEYETİ</t>
  </si>
  <si>
    <t>Geçmiş yıllar tük kredi mas.iadesi</t>
  </si>
  <si>
    <t>BORÇ</t>
  </si>
  <si>
    <t>ALACAK</t>
  </si>
  <si>
    <t>GENEL MD.</t>
  </si>
  <si>
    <t>Ref:A 3</t>
  </si>
  <si>
    <t xml:space="preserve">     Kontrol Eden …………</t>
  </si>
  <si>
    <t>Tarih ………....</t>
  </si>
  <si>
    <t>Dosya No:</t>
  </si>
  <si>
    <t>Çalışma sayfası Ref:
Açıklama</t>
  </si>
  <si>
    <t>Müşteri onayı</t>
  </si>
  <si>
    <t>Kâr/Zarar Etkisi</t>
  </si>
  <si>
    <t>Hs.</t>
  </si>
  <si>
    <t>Ön Tablo</t>
  </si>
  <si>
    <t>Yev No.</t>
  </si>
  <si>
    <t xml:space="preserve">TL                        </t>
  </si>
  <si>
    <t>Mevcut Bakiye(Vergi Sonrası Kâr)</t>
  </si>
  <si>
    <t>/</t>
  </si>
  <si>
    <t>Birikmiş amortismanlarda artış/vergi  karşılığına azalış</t>
  </si>
  <si>
    <t xml:space="preserve">                    Değişikliklerin kâr ve zarara etkisi-azalış</t>
  </si>
  <si>
    <t>YEVMİYE DÜZ-mizan sonrasi merkez fiş kaydı</t>
  </si>
  <si>
    <t>Merkez Cati hesabına artış/Faiz dılşı giderler hes. azalış</t>
  </si>
  <si>
    <t>Merkez cari hesap farkı</t>
  </si>
  <si>
    <t xml:space="preserve">Genel Müdürlük Gider Payı hesaplamasında Net </t>
  </si>
  <si>
    <t>edilerek hesaplanması somnrası oluşan provizyon farkı</t>
  </si>
  <si>
    <t xml:space="preserve">Kambiyo karını 2,205,983 TL nin ciroya ilave </t>
  </si>
  <si>
    <r>
      <t>Müşteri İsmi ……</t>
    </r>
    <r>
      <rPr>
        <b/>
        <sz val="10"/>
        <rFont val="Arial"/>
        <family val="2"/>
        <charset val="162"/>
      </rPr>
      <t>T.HALK BANKASI A.Ş</t>
    </r>
    <r>
      <rPr>
        <b/>
        <sz val="8"/>
        <rFont val="Arial"/>
        <family val="2"/>
        <charset val="162"/>
      </rPr>
      <t>…..….…...………</t>
    </r>
  </si>
  <si>
    <r>
      <t>Dönem………....…</t>
    </r>
    <r>
      <rPr>
        <b/>
        <sz val="10"/>
        <rFont val="Arial"/>
        <family val="2"/>
        <charset val="162"/>
      </rPr>
      <t>31 ARALIK 2015</t>
    </r>
    <r>
      <rPr>
        <b/>
        <sz val="8"/>
        <rFont val="Arial"/>
        <family val="2"/>
        <charset val="162"/>
      </rPr>
      <t>…………………….......</t>
    </r>
  </si>
  <si>
    <r>
      <t xml:space="preserve">Konu ......... </t>
    </r>
    <r>
      <rPr>
        <b/>
        <sz val="10"/>
        <rFont val="Arial"/>
        <family val="2"/>
        <charset val="162"/>
      </rPr>
      <t>DENETİM YEVMİYE GİRİŞLERİ</t>
    </r>
    <r>
      <rPr>
        <b/>
        <sz val="8"/>
        <rFont val="Arial"/>
        <family val="2"/>
        <charset val="162"/>
      </rPr>
      <t>……………………………………………………………………………………</t>
    </r>
  </si>
  <si>
    <r>
      <t xml:space="preserve">     Hazırlayan ……</t>
    </r>
    <r>
      <rPr>
        <b/>
        <sz val="11"/>
        <rFont val="Arial"/>
        <family val="2"/>
        <charset val="162"/>
      </rPr>
      <t>H.U.</t>
    </r>
    <r>
      <rPr>
        <b/>
        <sz val="8"/>
        <rFont val="Arial"/>
        <family val="2"/>
        <charset val="162"/>
      </rPr>
      <t>………</t>
    </r>
  </si>
  <si>
    <r>
      <t xml:space="preserve">Tarih </t>
    </r>
    <r>
      <rPr>
        <b/>
        <sz val="10"/>
        <rFont val="Arial"/>
        <family val="2"/>
        <charset val="162"/>
      </rPr>
      <t>16/03/16</t>
    </r>
  </si>
  <si>
    <t>İLGİLİ DEĞİŞİKLER 2015 YILI MALİ HESAPLARDA YAPILMAMIŞ OLUP 2016 YILINDA KAYITLARA ALINACAKTIR</t>
  </si>
  <si>
    <t>İcrai görevi bulunmayan Yönetim Kurulu üyelerinden oluşan İç Sistemlerden sorumlu komite atanmıştır.</t>
  </si>
  <si>
    <t xml:space="preserve">Türkiye Halk Bankası A.Ş'nin (Banka) KKTC'de Şube olarak faaliyet göstermesi nedeni ile komite Genel </t>
  </si>
  <si>
    <t xml:space="preserve">Müdürlük de faaliyet göstermektedir.  Bu üyelerin nitelikleri, görevleri ve yetkileri KKTC Bankalar Yasası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</si>
</sst>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0.0000"/>
    <numFmt numFmtId="168" formatCode="#,##0.00_ ;\-#,##0.00\ "/>
    <numFmt numFmtId="169" formatCode="#,##0.00_ ;[Red]\-#,##0.00\ "/>
    <numFmt numFmtId="170" formatCode="General_)"/>
    <numFmt numFmtId="171" formatCode="[$$-409]#,##0.00"/>
  </numFmts>
  <fonts count="111" x14ac:knownFonts="1">
    <font>
      <sz val="10"/>
      <name val="MS Sans Serif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MS Sans Serif"/>
      <family val="2"/>
      <charset val="162"/>
    </font>
    <font>
      <sz val="10"/>
      <name val="MS Sans Serif"/>
      <family val="2"/>
      <charset val="162"/>
    </font>
    <font>
      <sz val="10"/>
      <name val="Times New Roman TUR"/>
      <family val="1"/>
      <charset val="162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14"/>
      <name val="Times New Roman Tur"/>
      <family val="1"/>
      <charset val="162"/>
    </font>
    <font>
      <b/>
      <sz val="14"/>
      <name val="Times New Roman Tur"/>
      <family val="1"/>
      <charset val="162"/>
    </font>
    <font>
      <sz val="12"/>
      <color indexed="10"/>
      <name val="Times New Roman Tur"/>
      <family val="1"/>
      <charset val="162"/>
    </font>
    <font>
      <sz val="12"/>
      <color indexed="16"/>
      <name val="Times New Roman Tur"/>
      <family val="1"/>
      <charset val="162"/>
    </font>
    <font>
      <b/>
      <sz val="11"/>
      <name val="Times New Roman Tur"/>
      <family val="1"/>
      <charset val="162"/>
    </font>
    <font>
      <b/>
      <sz val="16"/>
      <name val="Times New Roman Tur"/>
      <family val="1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sz val="7"/>
      <name val="Arial"/>
      <family val="2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</font>
    <font>
      <sz val="11"/>
      <name val="Times New Roman Tur"/>
      <family val="1"/>
      <charset val="162"/>
    </font>
    <font>
      <sz val="11"/>
      <name val="Times New Roman"/>
      <family val="1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MS Sans Serif"/>
      <family val="2"/>
      <charset val="162"/>
    </font>
    <font>
      <sz val="12"/>
      <name val="Times New Roman Tur"/>
      <charset val="162"/>
    </font>
    <font>
      <sz val="11"/>
      <name val="Times New Roman"/>
      <family val="1"/>
      <charset val="162"/>
    </font>
    <font>
      <sz val="11"/>
      <color indexed="10"/>
      <name val="Times New Roman Tur"/>
      <family val="1"/>
      <charset val="162"/>
    </font>
    <font>
      <sz val="14"/>
      <name val="Times New Roman"/>
      <family val="1"/>
    </font>
    <font>
      <sz val="9"/>
      <name val="Times New Roman Tur"/>
      <family val="1"/>
      <charset val="162"/>
    </font>
    <font>
      <sz val="8"/>
      <name val="MS Sans Serif"/>
      <family val="2"/>
      <charset val="162"/>
    </font>
    <font>
      <b/>
      <sz val="14"/>
      <name val="MS Sans Serif"/>
      <family val="2"/>
      <charset val="162"/>
    </font>
    <font>
      <sz val="10"/>
      <name val="Arial Tur"/>
      <charset val="162"/>
    </font>
    <font>
      <b/>
      <sz val="12"/>
      <name val="Arial Tur"/>
      <charset val="162"/>
    </font>
    <font>
      <sz val="12"/>
      <name val="Arial Tur"/>
      <charset val="162"/>
    </font>
    <font>
      <sz val="10"/>
      <name val="Arial"/>
      <family val="2"/>
      <charset val="162"/>
    </font>
    <font>
      <b/>
      <sz val="14"/>
      <name val="Arial Tur"/>
      <charset val="162"/>
    </font>
    <font>
      <sz val="14"/>
      <name val="Times New Roman Tur"/>
      <charset val="162"/>
    </font>
    <font>
      <b/>
      <sz val="11"/>
      <name val="Arial Tur"/>
      <charset val="162"/>
    </font>
    <font>
      <b/>
      <sz val="12"/>
      <name val="MS Sans Serif"/>
      <family val="2"/>
      <charset val="162"/>
    </font>
    <font>
      <b/>
      <sz val="10"/>
      <name val="MS Sans Serif"/>
      <family val="2"/>
      <charset val="162"/>
    </font>
    <font>
      <b/>
      <sz val="26"/>
      <name val="MS Sans Serif"/>
      <family val="2"/>
      <charset val="162"/>
    </font>
    <font>
      <b/>
      <sz val="9"/>
      <name val="MS Sans Serif"/>
      <family val="2"/>
      <charset val="162"/>
    </font>
    <font>
      <b/>
      <sz val="12"/>
      <name val="Times New Roman Tur"/>
      <charset val="162"/>
    </font>
    <font>
      <sz val="12"/>
      <name val="MS Sans Serif"/>
      <family val="2"/>
      <charset val="162"/>
    </font>
    <font>
      <u/>
      <sz val="12"/>
      <name val="Arial Black"/>
      <family val="2"/>
      <charset val="162"/>
    </font>
    <font>
      <sz val="14"/>
      <name val="MS Sans Serif"/>
      <family val="2"/>
      <charset val="162"/>
    </font>
    <font>
      <sz val="13.5"/>
      <name val="MS Sans Serif"/>
      <family val="2"/>
      <charset val="162"/>
    </font>
    <font>
      <b/>
      <sz val="13.5"/>
      <name val="Arial Tur"/>
      <charset val="162"/>
    </font>
    <font>
      <b/>
      <sz val="13.5"/>
      <name val="Times New Roman Tur"/>
      <family val="1"/>
      <charset val="162"/>
    </font>
    <font>
      <b/>
      <sz val="13.5"/>
      <name val="Times New Roman"/>
      <family val="1"/>
    </font>
    <font>
      <sz val="11"/>
      <name val="MS Sans Serif"/>
      <family val="2"/>
      <charset val="162"/>
    </font>
    <font>
      <sz val="11"/>
      <name val="Arial Tur"/>
      <charset val="162"/>
    </font>
    <font>
      <b/>
      <sz val="11"/>
      <name val="MS Sans Serif"/>
      <family val="2"/>
      <charset val="162"/>
    </font>
    <font>
      <b/>
      <sz val="12"/>
      <color indexed="10"/>
      <name val="Arial Tur"/>
      <charset val="162"/>
    </font>
    <font>
      <b/>
      <u/>
      <sz val="12"/>
      <name val="Arial Tur"/>
      <charset val="162"/>
    </font>
    <font>
      <sz val="12"/>
      <name val="Arial"/>
      <family val="2"/>
      <charset val="162"/>
    </font>
    <font>
      <b/>
      <sz val="13.5"/>
      <name val="Times New Roman Tur"/>
      <charset val="162"/>
    </font>
    <font>
      <sz val="13.5"/>
      <name val="Times New Roman"/>
      <family val="1"/>
    </font>
    <font>
      <b/>
      <sz val="13.5"/>
      <name val="Times New Roman"/>
      <family val="1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b/>
      <sz val="7"/>
      <name val="Arial"/>
      <family val="2"/>
      <charset val="162"/>
    </font>
    <font>
      <sz val="10"/>
      <name val="MS Sans Serif"/>
      <family val="2"/>
      <charset val="162"/>
    </font>
    <font>
      <sz val="10"/>
      <name val="Courier"/>
      <family val="1"/>
      <charset val="162"/>
    </font>
    <font>
      <b/>
      <sz val="10"/>
      <color indexed="10"/>
      <name val="Times New Roman"/>
      <family val="1"/>
      <charset val="162"/>
    </font>
    <font>
      <b/>
      <sz val="10"/>
      <name val="Courier"/>
      <family val="1"/>
      <charset val="162"/>
    </font>
    <font>
      <b/>
      <sz val="12"/>
      <color indexed="10"/>
      <name val="Arial Tur"/>
      <charset val="162"/>
    </font>
    <font>
      <b/>
      <sz val="12"/>
      <color indexed="10"/>
      <name val="MS Sans Serif"/>
      <family val="2"/>
      <charset val="162"/>
    </font>
    <font>
      <b/>
      <sz val="11"/>
      <color indexed="10"/>
      <name val="Arial"/>
      <family val="2"/>
      <charset val="162"/>
    </font>
    <font>
      <sz val="10"/>
      <color indexed="10"/>
      <name val="MS Sans Serif"/>
      <family val="2"/>
      <charset val="162"/>
    </font>
    <font>
      <b/>
      <u/>
      <sz val="10"/>
      <color indexed="10"/>
      <name val="MS Sans Serif"/>
      <family val="2"/>
      <charset val="162"/>
    </font>
    <font>
      <b/>
      <sz val="12"/>
      <color indexed="10"/>
      <name val="Times New Roman Tur"/>
      <charset val="162"/>
    </font>
    <font>
      <b/>
      <sz val="14"/>
      <name val="Times New Roman"/>
      <family val="1"/>
    </font>
    <font>
      <sz val="14"/>
      <name val="Arial"/>
      <family val="2"/>
      <charset val="162"/>
    </font>
    <font>
      <b/>
      <sz val="10"/>
      <color indexed="10"/>
      <name val="MS Sans Serif"/>
      <family val="2"/>
      <charset val="162"/>
    </font>
    <font>
      <b/>
      <sz val="12"/>
      <color indexed="10"/>
      <name val="MS Sans Serif"/>
      <family val="2"/>
      <charset val="162"/>
    </font>
    <font>
      <sz val="13.5"/>
      <color indexed="10"/>
      <name val="MS Sans Serif"/>
      <family val="2"/>
      <charset val="162"/>
    </font>
    <font>
      <b/>
      <sz val="14"/>
      <color indexed="10"/>
      <name val="Arial Tur"/>
      <charset val="162"/>
    </font>
    <font>
      <b/>
      <sz val="13.5"/>
      <color indexed="10"/>
      <name val="MS Sans Serif"/>
      <family val="2"/>
      <charset val="162"/>
    </font>
    <font>
      <b/>
      <sz val="14"/>
      <color indexed="10"/>
      <name val="Times New Roman"/>
      <family val="1"/>
    </font>
    <font>
      <b/>
      <sz val="12"/>
      <color indexed="10"/>
      <name val="Arial Tur"/>
      <charset val="162"/>
    </font>
    <font>
      <sz val="12"/>
      <color indexed="10"/>
      <name val="MS Sans Serif"/>
      <family val="2"/>
      <charset val="162"/>
    </font>
    <font>
      <b/>
      <sz val="9"/>
      <color indexed="10"/>
      <name val="MS Sans Serif"/>
      <family val="2"/>
      <charset val="162"/>
    </font>
    <font>
      <b/>
      <sz val="10"/>
      <name val="Courier"/>
      <family val="3"/>
    </font>
    <font>
      <b/>
      <sz val="10"/>
      <color rgb="FFFF0000"/>
      <name val="MS Sans Serif"/>
      <family val="2"/>
      <charset val="162"/>
    </font>
    <font>
      <sz val="12"/>
      <name val="MS Sans Serif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0"/>
      <name val="MS Sans Serif"/>
      <family val="2"/>
      <charset val="162"/>
    </font>
    <font>
      <sz val="11"/>
      <name val="Arial"/>
      <family val="2"/>
      <charset val="162"/>
    </font>
    <font>
      <sz val="12"/>
      <color rgb="FF0070C0"/>
      <name val="MS Sans Serif"/>
      <family val="2"/>
      <charset val="162"/>
    </font>
    <font>
      <b/>
      <sz val="12"/>
      <color rgb="FF0070C0"/>
      <name val="MS Sans Serif"/>
      <family val="2"/>
      <charset val="162"/>
    </font>
    <font>
      <sz val="12"/>
      <color rgb="FF0070C0"/>
      <name val="Arial Tur"/>
      <charset val="162"/>
    </font>
    <font>
      <b/>
      <sz val="12"/>
      <name val="MS Sans Serif"/>
      <family val="2"/>
      <charset val="162"/>
    </font>
    <font>
      <b/>
      <sz val="11"/>
      <name val="MS Sans Serif"/>
      <family val="2"/>
      <charset val="162"/>
    </font>
    <font>
      <b/>
      <u/>
      <sz val="12"/>
      <name val="MS Sans Serif"/>
      <family val="2"/>
      <charset val="162"/>
    </font>
    <font>
      <sz val="10"/>
      <name val="Arial Black"/>
      <family val="2"/>
      <charset val="162"/>
    </font>
    <font>
      <b/>
      <sz val="10"/>
      <name val="Arial Black"/>
      <family val="2"/>
      <charset val="162"/>
    </font>
    <font>
      <u/>
      <sz val="10"/>
      <name val="Arial Black"/>
      <family val="2"/>
      <charset val="162"/>
    </font>
    <font>
      <b/>
      <sz val="16"/>
      <name val="Arial Black"/>
      <family val="2"/>
      <charset val="162"/>
    </font>
    <font>
      <b/>
      <sz val="12"/>
      <color rgb="FFC00000"/>
      <name val="Arial Tur"/>
      <charset val="162"/>
    </font>
    <font>
      <b/>
      <sz val="12"/>
      <color rgb="FFC00000"/>
      <name val="MS Sans Serif"/>
      <family val="2"/>
      <charset val="162"/>
    </font>
    <font>
      <b/>
      <sz val="11"/>
      <name val="Arial Black"/>
      <family val="2"/>
      <charset val="16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</fills>
  <borders count="196">
    <border>
      <left/>
      <right/>
      <top/>
      <bottom/>
      <diagonal/>
    </border>
    <border>
      <left/>
      <right/>
      <top/>
      <bottom style="double">
        <color indexed="12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/>
      <top/>
      <bottom style="medium">
        <color indexed="10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39"/>
      </right>
      <top/>
      <bottom style="dotted">
        <color indexed="12"/>
      </bottom>
      <diagonal/>
    </border>
    <border>
      <left/>
      <right style="double">
        <color indexed="48"/>
      </right>
      <top/>
      <bottom/>
      <diagonal/>
    </border>
    <border>
      <left style="double">
        <color indexed="39"/>
      </left>
      <right style="double">
        <color indexed="39"/>
      </right>
      <top style="dotted">
        <color indexed="12"/>
      </top>
      <bottom style="dotted">
        <color indexed="39"/>
      </bottom>
      <diagonal/>
    </border>
    <border>
      <left style="double">
        <color indexed="39"/>
      </left>
      <right style="double">
        <color indexed="39"/>
      </right>
      <top style="dotted">
        <color indexed="39"/>
      </top>
      <bottom style="dotted">
        <color indexed="39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39"/>
      </left>
      <right/>
      <top/>
      <bottom style="double">
        <color indexed="12"/>
      </bottom>
      <diagonal/>
    </border>
    <border>
      <left style="double">
        <color indexed="39"/>
      </left>
      <right/>
      <top/>
      <bottom style="dotted">
        <color indexed="12"/>
      </bottom>
      <diagonal/>
    </border>
    <border>
      <left style="double">
        <color indexed="39"/>
      </left>
      <right/>
      <top style="dotted">
        <color indexed="12"/>
      </top>
      <bottom style="medium">
        <color indexed="10"/>
      </bottom>
      <diagonal/>
    </border>
    <border>
      <left/>
      <right style="medium">
        <color indexed="48"/>
      </right>
      <top style="dotted">
        <color indexed="12"/>
      </top>
      <bottom style="medium">
        <color indexed="10"/>
      </bottom>
      <diagonal/>
    </border>
    <border>
      <left style="double">
        <color indexed="39"/>
      </left>
      <right/>
      <top style="dotted">
        <color indexed="39"/>
      </top>
      <bottom style="dotted">
        <color indexed="39"/>
      </bottom>
      <diagonal/>
    </border>
    <border>
      <left/>
      <right/>
      <top style="dotted">
        <color indexed="39"/>
      </top>
      <bottom style="dotted">
        <color indexed="39"/>
      </bottom>
      <diagonal/>
    </border>
    <border>
      <left/>
      <right/>
      <top/>
      <bottom style="medium">
        <color indexed="10"/>
      </bottom>
      <diagonal/>
    </border>
    <border>
      <left/>
      <right style="double">
        <color indexed="12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 style="double">
        <color indexed="1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30"/>
      </right>
      <top style="medium">
        <color indexed="64"/>
      </top>
      <bottom style="medium">
        <color indexed="10"/>
      </bottom>
      <diagonal/>
    </border>
    <border>
      <left/>
      <right style="double">
        <color indexed="30"/>
      </right>
      <top style="medium">
        <color indexed="10"/>
      </top>
      <bottom style="dotted">
        <color indexed="64"/>
      </bottom>
      <diagonal/>
    </border>
    <border>
      <left/>
      <right style="double">
        <color indexed="30"/>
      </right>
      <top style="dotted">
        <color indexed="64"/>
      </top>
      <bottom style="medium">
        <color indexed="10"/>
      </bottom>
      <diagonal/>
    </border>
    <border>
      <left/>
      <right style="double">
        <color indexed="30"/>
      </right>
      <top/>
      <bottom/>
      <diagonal/>
    </border>
    <border>
      <left/>
      <right style="double">
        <color indexed="30"/>
      </right>
      <top/>
      <bottom style="medium">
        <color indexed="10"/>
      </bottom>
      <diagonal/>
    </border>
    <border>
      <left/>
      <right style="double">
        <color indexed="30"/>
      </right>
      <top style="dotted">
        <color indexed="64"/>
      </top>
      <bottom style="dotted">
        <color indexed="64"/>
      </bottom>
      <diagonal/>
    </border>
    <border>
      <left/>
      <right style="double">
        <color indexed="30"/>
      </right>
      <top style="dotted">
        <color indexed="64"/>
      </top>
      <bottom style="double">
        <color indexed="10"/>
      </bottom>
      <diagonal/>
    </border>
    <border>
      <left/>
      <right style="double">
        <color indexed="30"/>
      </right>
      <top/>
      <bottom style="double">
        <color indexed="10"/>
      </bottom>
      <diagonal/>
    </border>
    <border>
      <left/>
      <right style="double">
        <color indexed="30"/>
      </right>
      <top/>
      <bottom style="double">
        <color indexed="30"/>
      </bottom>
      <diagonal/>
    </border>
    <border>
      <left style="double">
        <color indexed="30"/>
      </left>
      <right/>
      <top style="medium">
        <color indexed="64"/>
      </top>
      <bottom style="medium">
        <color indexed="10"/>
      </bottom>
      <diagonal/>
    </border>
    <border>
      <left style="double">
        <color indexed="30"/>
      </left>
      <right/>
      <top style="medium">
        <color indexed="10"/>
      </top>
      <bottom style="dotted">
        <color indexed="64"/>
      </bottom>
      <diagonal/>
    </border>
    <border>
      <left style="double">
        <color indexed="30"/>
      </left>
      <right/>
      <top style="dotted">
        <color indexed="64"/>
      </top>
      <bottom style="dotted">
        <color indexed="64"/>
      </bottom>
      <diagonal/>
    </border>
    <border>
      <left style="double">
        <color indexed="30"/>
      </left>
      <right/>
      <top style="dotted">
        <color indexed="64"/>
      </top>
      <bottom style="medium">
        <color indexed="10"/>
      </bottom>
      <diagonal/>
    </border>
    <border>
      <left style="double">
        <color indexed="30"/>
      </left>
      <right/>
      <top style="dotted">
        <color indexed="64"/>
      </top>
      <bottom style="double">
        <color indexed="10"/>
      </bottom>
      <diagonal/>
    </border>
    <border>
      <left style="double">
        <color indexed="30"/>
      </left>
      <right/>
      <top style="double">
        <color indexed="10"/>
      </top>
      <bottom/>
      <diagonal/>
    </border>
    <border>
      <left style="double">
        <color indexed="30"/>
      </left>
      <right/>
      <top/>
      <bottom style="medium">
        <color indexed="10"/>
      </bottom>
      <diagonal/>
    </border>
    <border>
      <left style="double">
        <color indexed="30"/>
      </left>
      <right/>
      <top/>
      <bottom style="double">
        <color indexed="30"/>
      </bottom>
      <diagonal/>
    </border>
    <border>
      <left style="double">
        <color indexed="30"/>
      </left>
      <right style="double">
        <color indexed="30"/>
      </right>
      <top style="medium">
        <color indexed="64"/>
      </top>
      <bottom style="medium">
        <color indexed="10"/>
      </bottom>
      <diagonal/>
    </border>
    <border>
      <left style="double">
        <color indexed="30"/>
      </left>
      <right style="double">
        <color indexed="30"/>
      </right>
      <top style="medium">
        <color indexed="10"/>
      </top>
      <bottom style="dotted">
        <color indexed="64"/>
      </bottom>
      <diagonal/>
    </border>
    <border>
      <left style="double">
        <color indexed="30"/>
      </left>
      <right style="double">
        <color indexed="30"/>
      </right>
      <top style="dotted">
        <color indexed="64"/>
      </top>
      <bottom style="dotted">
        <color indexed="64"/>
      </bottom>
      <diagonal/>
    </border>
    <border>
      <left style="double">
        <color indexed="30"/>
      </left>
      <right style="double">
        <color indexed="30"/>
      </right>
      <top style="dotted">
        <color indexed="64"/>
      </top>
      <bottom style="medium">
        <color indexed="10"/>
      </bottom>
      <diagonal/>
    </border>
    <border>
      <left style="double">
        <color indexed="30"/>
      </left>
      <right style="double">
        <color indexed="30"/>
      </right>
      <top style="dotted">
        <color indexed="64"/>
      </top>
      <bottom style="double">
        <color indexed="10"/>
      </bottom>
      <diagonal/>
    </border>
    <border>
      <left style="double">
        <color indexed="30"/>
      </left>
      <right style="double">
        <color indexed="30"/>
      </right>
      <top/>
      <bottom/>
      <diagonal/>
    </border>
    <border>
      <left style="double">
        <color indexed="30"/>
      </left>
      <right style="double">
        <color indexed="30"/>
      </right>
      <top/>
      <bottom style="medium">
        <color indexed="10"/>
      </bottom>
      <diagonal/>
    </border>
    <border>
      <left style="double">
        <color indexed="30"/>
      </left>
      <right style="double">
        <color indexed="30"/>
      </right>
      <top/>
      <bottom style="double">
        <color indexed="30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30"/>
      </left>
      <right style="double">
        <color indexed="30"/>
      </right>
      <top style="double">
        <color indexed="10"/>
      </top>
      <bottom/>
      <diagonal/>
    </border>
    <border>
      <left style="double">
        <color indexed="30"/>
      </left>
      <right style="double">
        <color indexed="30"/>
      </right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39"/>
      </left>
      <right/>
      <top style="double">
        <color indexed="12"/>
      </top>
      <bottom style="medium">
        <color indexed="64"/>
      </bottom>
      <diagonal/>
    </border>
    <border>
      <left style="double">
        <color indexed="39"/>
      </left>
      <right/>
      <top style="medium">
        <color indexed="64"/>
      </top>
      <bottom style="medium">
        <color indexed="10"/>
      </bottom>
      <diagonal/>
    </border>
    <border>
      <left style="double">
        <color indexed="39"/>
      </left>
      <right/>
      <top style="medium">
        <color indexed="10"/>
      </top>
      <bottom style="dotted">
        <color indexed="39"/>
      </bottom>
      <diagonal/>
    </border>
    <border>
      <left style="double">
        <color indexed="39"/>
      </left>
      <right/>
      <top style="medium">
        <color indexed="10"/>
      </top>
      <bottom style="medium">
        <color indexed="10"/>
      </bottom>
      <diagonal/>
    </border>
    <border>
      <left style="double">
        <color indexed="39"/>
      </left>
      <right/>
      <top style="dotted">
        <color indexed="12"/>
      </top>
      <bottom style="dotted">
        <color indexed="39"/>
      </bottom>
      <diagonal/>
    </border>
    <border>
      <left style="double">
        <color indexed="39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 style="double">
        <color indexed="48"/>
      </right>
      <top style="double">
        <color indexed="12"/>
      </top>
      <bottom style="medium">
        <color indexed="64"/>
      </bottom>
      <diagonal/>
    </border>
    <border>
      <left/>
      <right style="double">
        <color indexed="48"/>
      </right>
      <top/>
      <bottom style="medium">
        <color indexed="10"/>
      </bottom>
      <diagonal/>
    </border>
    <border>
      <left/>
      <right style="double">
        <color indexed="48"/>
      </right>
      <top/>
      <bottom style="dotted">
        <color indexed="12"/>
      </bottom>
      <diagonal/>
    </border>
    <border>
      <left/>
      <right style="double">
        <color indexed="39"/>
      </right>
      <top style="dotted">
        <color indexed="12"/>
      </top>
      <bottom style="dotted">
        <color indexed="39"/>
      </bottom>
      <diagonal/>
    </border>
    <border>
      <left/>
      <right style="double">
        <color indexed="48"/>
      </right>
      <top style="dotted">
        <color indexed="39"/>
      </top>
      <bottom style="dotted">
        <color indexed="39"/>
      </bottom>
      <diagonal/>
    </border>
    <border>
      <left/>
      <right style="double">
        <color indexed="48"/>
      </right>
      <top style="dotted">
        <color indexed="12"/>
      </top>
      <bottom style="medium">
        <color indexed="10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 style="double">
        <color indexed="12"/>
      </top>
      <bottom style="medium">
        <color indexed="64"/>
      </bottom>
      <diagonal/>
    </border>
    <border>
      <left/>
      <right style="double">
        <color indexed="48"/>
      </right>
      <top style="dotted">
        <color indexed="12"/>
      </top>
      <bottom style="dotted">
        <color indexed="39"/>
      </bottom>
      <diagonal/>
    </border>
    <border>
      <left/>
      <right style="double">
        <color indexed="12"/>
      </right>
      <top style="dotted">
        <color indexed="12"/>
      </top>
      <bottom style="dotted">
        <color indexed="12"/>
      </bottom>
      <diagonal/>
    </border>
    <border>
      <left style="medium">
        <color rgb="FF0070C0"/>
      </left>
      <right style="medium">
        <color rgb="FF0070C0"/>
      </right>
      <top style="double">
        <color indexed="12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/>
      <bottom style="medium">
        <color indexed="10"/>
      </bottom>
      <diagonal/>
    </border>
    <border>
      <left style="medium">
        <color rgb="FF0070C0"/>
      </left>
      <right style="medium">
        <color rgb="FF0070C0"/>
      </right>
      <top/>
      <bottom style="dotted">
        <color indexed="12"/>
      </bottom>
      <diagonal/>
    </border>
    <border>
      <left style="medium">
        <color rgb="FF0070C0"/>
      </left>
      <right style="medium">
        <color rgb="FF0070C0"/>
      </right>
      <top style="dotted">
        <color indexed="12"/>
      </top>
      <bottom style="medium">
        <color indexed="10"/>
      </bottom>
      <diagonal/>
    </border>
    <border>
      <left style="medium">
        <color rgb="FF0070C0"/>
      </left>
      <right style="medium">
        <color rgb="FF0070C0"/>
      </right>
      <top style="dotted">
        <color indexed="12"/>
      </top>
      <bottom style="dotted">
        <color indexed="39"/>
      </bottom>
      <diagonal/>
    </border>
    <border>
      <left style="medium">
        <color rgb="FF0070C0"/>
      </left>
      <right style="medium">
        <color rgb="FF0070C0"/>
      </right>
      <top style="dotted">
        <color indexed="39"/>
      </top>
      <bottom style="dotted">
        <color indexed="39"/>
      </bottom>
      <diagonal/>
    </border>
    <border>
      <left style="medium">
        <color rgb="FF0070C0"/>
      </left>
      <right style="medium">
        <color rgb="FF0070C0"/>
      </right>
      <top style="dotted">
        <color indexed="39"/>
      </top>
      <bottom style="medium">
        <color indexed="10"/>
      </bottom>
      <diagonal/>
    </border>
    <border>
      <left style="medium">
        <color rgb="FF0070C0"/>
      </left>
      <right style="medium">
        <color rgb="FF0070C0"/>
      </right>
      <top style="medium">
        <color indexed="10"/>
      </top>
      <bottom style="dotted">
        <color indexed="12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double">
        <color indexed="12"/>
      </bottom>
      <diagonal/>
    </border>
    <border>
      <left style="medium">
        <color rgb="FF0070C0"/>
      </left>
      <right style="medium">
        <color rgb="FF0070C0"/>
      </right>
      <top style="dotted">
        <color indexed="12"/>
      </top>
      <bottom style="dotted">
        <color indexed="12"/>
      </bottom>
      <diagonal/>
    </border>
    <border>
      <left style="double">
        <color indexed="12"/>
      </left>
      <right/>
      <top style="double">
        <color indexed="12"/>
      </top>
      <bottom style="medium">
        <color indexed="64"/>
      </bottom>
      <diagonal/>
    </border>
    <border>
      <left style="double">
        <color indexed="12"/>
      </left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/>
      <top style="medium">
        <color indexed="10"/>
      </top>
      <bottom style="medium">
        <color indexed="10"/>
      </bottom>
      <diagonal/>
    </border>
    <border>
      <left style="double">
        <color indexed="12"/>
      </left>
      <right/>
      <top style="medium">
        <color indexed="10"/>
      </top>
      <bottom style="dotted">
        <color indexed="12"/>
      </bottom>
      <diagonal/>
    </border>
    <border>
      <left style="double">
        <color indexed="12"/>
      </left>
      <right/>
      <top style="medium">
        <color indexed="10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medium">
        <color indexed="64"/>
      </bottom>
      <diagonal/>
    </border>
    <border>
      <left/>
      <right style="double">
        <color indexed="12"/>
      </right>
      <top/>
      <bottom style="dotted">
        <color indexed="12"/>
      </bottom>
      <diagonal/>
    </border>
    <border>
      <left/>
      <right style="double">
        <color indexed="12"/>
      </right>
      <top style="dotted">
        <color indexed="12"/>
      </top>
      <bottom style="medium">
        <color indexed="10"/>
      </bottom>
      <diagonal/>
    </border>
    <border>
      <left/>
      <right style="double">
        <color indexed="12"/>
      </right>
      <top style="dashed">
        <color indexed="12"/>
      </top>
      <bottom style="medium">
        <color indexed="10"/>
      </bottom>
      <diagonal/>
    </border>
    <border>
      <left/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rgb="FF0070C0"/>
      </left>
      <right style="medium">
        <color rgb="FF0070C0"/>
      </right>
      <top style="dashed">
        <color indexed="12"/>
      </top>
      <bottom style="medium">
        <color indexed="10"/>
      </bottom>
      <diagonal/>
    </border>
    <border>
      <left style="medium">
        <color rgb="FF0070C0"/>
      </left>
      <right style="medium">
        <color rgb="FF0070C0"/>
      </right>
      <top style="medium">
        <color indexed="10"/>
      </top>
      <bottom style="medium">
        <color indexed="10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medium">
        <color auto="1"/>
      </bottom>
      <diagonal/>
    </border>
    <border>
      <left style="double">
        <color indexed="12"/>
      </left>
      <right style="double">
        <color indexed="12"/>
      </right>
      <top/>
      <bottom style="medium">
        <color indexed="1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3">
    <xf numFmtId="0" fontId="0" fillId="0" borderId="0"/>
    <xf numFmtId="40" fontId="5" fillId="0" borderId="0" applyFont="0" applyFill="0" applyBorder="0" applyAlignment="0" applyProtection="0"/>
    <xf numFmtId="166" fontId="4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3" fillId="0" borderId="0"/>
    <xf numFmtId="0" fontId="40" fillId="0" borderId="0"/>
    <xf numFmtId="0" fontId="5" fillId="0" borderId="0"/>
    <xf numFmtId="0" fontId="15" fillId="0" borderId="0"/>
    <xf numFmtId="170" fontId="25" fillId="0" borderId="0"/>
    <xf numFmtId="38" fontId="71" fillId="0" borderId="0" applyFont="0" applyFill="0" applyBorder="0" applyAlignment="0" applyProtection="0"/>
    <xf numFmtId="0" fontId="5" fillId="0" borderId="0"/>
    <xf numFmtId="40" fontId="5" fillId="0" borderId="0" applyFont="0" applyFill="0" applyBorder="0" applyAlignment="0" applyProtection="0"/>
    <xf numFmtId="0" fontId="3" fillId="0" borderId="0"/>
    <xf numFmtId="0" fontId="15" fillId="0" borderId="0"/>
    <xf numFmtId="166" fontId="15" fillId="0" borderId="0" applyFont="0" applyFill="0" applyBorder="0" applyAlignment="0" applyProtection="0"/>
    <xf numFmtId="0" fontId="5" fillId="0" borderId="0"/>
    <xf numFmtId="0" fontId="2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95" fillId="0" borderId="0"/>
    <xf numFmtId="0" fontId="1" fillId="0" borderId="0"/>
    <xf numFmtId="0" fontId="15" fillId="0" borderId="0"/>
  </cellStyleXfs>
  <cellXfs count="82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  <xf numFmtId="0" fontId="8" fillId="0" borderId="1" xfId="0" applyFont="1" applyBorder="1"/>
    <xf numFmtId="0" fontId="9" fillId="0" borderId="0" xfId="0" applyFont="1" applyBorder="1"/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" xfId="0" applyFont="1" applyBorder="1"/>
    <xf numFmtId="0" fontId="8" fillId="0" borderId="0" xfId="0" quotePrefix="1" applyFont="1" applyBorder="1" applyAlignment="1">
      <alignment horizontal="left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" xfId="0" applyFont="1" applyBorder="1"/>
    <xf numFmtId="0" fontId="4" fillId="0" borderId="0" xfId="0" applyFont="1"/>
    <xf numFmtId="0" fontId="0" fillId="0" borderId="5" xfId="0" applyBorder="1"/>
    <xf numFmtId="0" fontId="6" fillId="0" borderId="0" xfId="0" applyFont="1" applyBorder="1"/>
    <xf numFmtId="0" fontId="11" fillId="0" borderId="0" xfId="0" applyFont="1" applyBorder="1"/>
    <xf numFmtId="0" fontId="12" fillId="0" borderId="0" xfId="0" applyFont="1" applyBorder="1"/>
    <xf numFmtId="0" fontId="8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8" fillId="0" borderId="8" xfId="0" applyFont="1" applyBorder="1"/>
    <xf numFmtId="0" fontId="9" fillId="0" borderId="8" xfId="0" quotePrefix="1" applyFont="1" applyBorder="1" applyAlignment="1">
      <alignment horizontal="left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/>
    <xf numFmtId="49" fontId="8" fillId="0" borderId="0" xfId="0" applyNumberFormat="1" applyFont="1" applyBorder="1" applyAlignment="1"/>
    <xf numFmtId="49" fontId="8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6" fillId="0" borderId="0" xfId="0" applyNumberFormat="1" applyFont="1" applyAlignment="1"/>
    <xf numFmtId="0" fontId="0" fillId="0" borderId="0" xfId="0" applyAlignment="1"/>
    <xf numFmtId="0" fontId="8" fillId="0" borderId="0" xfId="0" applyFont="1" applyBorder="1" applyAlignment="1">
      <alignment horizontal="center" vertical="top" wrapText="1"/>
    </xf>
    <xf numFmtId="0" fontId="8" fillId="0" borderId="4" xfId="0" quotePrefix="1" applyFont="1" applyBorder="1" applyAlignment="1">
      <alignment horizontal="left"/>
    </xf>
    <xf numFmtId="0" fontId="8" fillId="0" borderId="16" xfId="0" applyFont="1" applyBorder="1"/>
    <xf numFmtId="0" fontId="8" fillId="0" borderId="4" xfId="0" applyFont="1" applyBorder="1" applyAlignment="1">
      <alignment horizontal="left"/>
    </xf>
    <xf numFmtId="49" fontId="8" fillId="0" borderId="22" xfId="0" applyNumberFormat="1" applyFont="1" applyBorder="1" applyAlignment="1">
      <alignment horizontal="center"/>
    </xf>
    <xf numFmtId="49" fontId="8" fillId="0" borderId="2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center"/>
    </xf>
    <xf numFmtId="0" fontId="0" fillId="0" borderId="0" xfId="0" applyBorder="1"/>
    <xf numFmtId="0" fontId="8" fillId="0" borderId="25" xfId="0" applyFont="1" applyBorder="1"/>
    <xf numFmtId="0" fontId="8" fillId="0" borderId="26" xfId="0" applyFont="1" applyBorder="1"/>
    <xf numFmtId="0" fontId="8" fillId="0" borderId="27" xfId="0" applyFont="1" applyBorder="1"/>
    <xf numFmtId="0" fontId="8" fillId="0" borderId="26" xfId="0" applyFont="1" applyBorder="1" applyAlignment="1">
      <alignment horizontal="left"/>
    </xf>
    <xf numFmtId="0" fontId="8" fillId="0" borderId="28" xfId="0" applyFont="1" applyBorder="1"/>
    <xf numFmtId="0" fontId="9" fillId="0" borderId="0" xfId="0" quotePrefix="1" applyFont="1" applyBorder="1" applyAlignment="1">
      <alignment horizontal="left"/>
    </xf>
    <xf numFmtId="0" fontId="8" fillId="0" borderId="29" xfId="0" applyFont="1" applyBorder="1"/>
    <xf numFmtId="0" fontId="9" fillId="0" borderId="1" xfId="0" applyFont="1" applyBorder="1" applyAlignment="1">
      <alignment horizontal="left"/>
    </xf>
    <xf numFmtId="0" fontId="8" fillId="0" borderId="30" xfId="0" applyFont="1" applyBorder="1"/>
    <xf numFmtId="0" fontId="7" fillId="0" borderId="0" xfId="0" applyFont="1" applyAlignment="1">
      <alignment horizontal="right"/>
    </xf>
    <xf numFmtId="0" fontId="23" fillId="0" borderId="0" xfId="0" applyFont="1" applyBorder="1" applyAlignment="1">
      <alignment horizontal="center"/>
    </xf>
    <xf numFmtId="49" fontId="8" fillId="0" borderId="31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49" fontId="8" fillId="0" borderId="33" xfId="0" applyNumberFormat="1" applyFont="1" applyBorder="1" applyAlignment="1">
      <alignment horizontal="center"/>
    </xf>
    <xf numFmtId="49" fontId="8" fillId="0" borderId="34" xfId="0" applyNumberFormat="1" applyFont="1" applyBorder="1" applyAlignment="1">
      <alignment horizontal="center"/>
    </xf>
    <xf numFmtId="0" fontId="30" fillId="0" borderId="0" xfId="0" applyFont="1"/>
    <xf numFmtId="0" fontId="24" fillId="0" borderId="0" xfId="0" applyFont="1"/>
    <xf numFmtId="0" fontId="32" fillId="0" borderId="0" xfId="0" applyFont="1"/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29" fillId="0" borderId="0" xfId="0" applyFont="1"/>
    <xf numFmtId="0" fontId="29" fillId="0" borderId="0" xfId="0" applyFont="1" applyAlignment="1">
      <alignment horizontal="left" indent="15"/>
    </xf>
    <xf numFmtId="0" fontId="9" fillId="0" borderId="0" xfId="0" applyFont="1"/>
    <xf numFmtId="0" fontId="10" fillId="0" borderId="0" xfId="0" applyFont="1" applyAlignment="1">
      <alignment horizontal="center"/>
    </xf>
    <xf numFmtId="49" fontId="8" fillId="0" borderId="52" xfId="0" applyNumberFormat="1" applyFont="1" applyBorder="1" applyAlignment="1">
      <alignment horizontal="center"/>
    </xf>
    <xf numFmtId="0" fontId="11" fillId="0" borderId="53" xfId="0" applyFont="1" applyBorder="1"/>
    <xf numFmtId="49" fontId="8" fillId="0" borderId="54" xfId="0" applyNumberFormat="1" applyFont="1" applyBorder="1" applyAlignment="1">
      <alignment horizontal="center"/>
    </xf>
    <xf numFmtId="49" fontId="8" fillId="0" borderId="55" xfId="0" applyNumberFormat="1" applyFont="1" applyBorder="1" applyAlignment="1">
      <alignment horizontal="center"/>
    </xf>
    <xf numFmtId="0" fontId="10" fillId="0" borderId="0" xfId="0" applyFont="1"/>
    <xf numFmtId="0" fontId="9" fillId="0" borderId="0" xfId="0" applyFont="1" applyAlignment="1"/>
    <xf numFmtId="49" fontId="8" fillId="0" borderId="56" xfId="0" applyNumberFormat="1" applyFont="1" applyBorder="1" applyAlignment="1">
      <alignment horizontal="center"/>
    </xf>
    <xf numFmtId="49" fontId="8" fillId="0" borderId="57" xfId="0" applyNumberFormat="1" applyFont="1" applyBorder="1" applyAlignment="1">
      <alignment horizontal="center"/>
    </xf>
    <xf numFmtId="49" fontId="8" fillId="0" borderId="58" xfId="0" applyNumberFormat="1" applyFont="1" applyBorder="1" applyAlignment="1">
      <alignment horizontal="center"/>
    </xf>
    <xf numFmtId="3" fontId="23" fillId="0" borderId="59" xfId="1" applyNumberFormat="1" applyFont="1" applyBorder="1"/>
    <xf numFmtId="3" fontId="13" fillId="0" borderId="60" xfId="1" applyNumberFormat="1" applyFont="1" applyBorder="1"/>
    <xf numFmtId="3" fontId="13" fillId="0" borderId="61" xfId="1" applyNumberFormat="1" applyFont="1" applyBorder="1"/>
    <xf numFmtId="3" fontId="23" fillId="0" borderId="62" xfId="1" applyNumberFormat="1" applyFont="1" applyBorder="1"/>
    <xf numFmtId="3" fontId="23" fillId="0" borderId="63" xfId="1" applyNumberFormat="1" applyFont="1" applyBorder="1"/>
    <xf numFmtId="3" fontId="23" fillId="0" borderId="50" xfId="1" applyNumberFormat="1" applyFont="1" applyBorder="1"/>
    <xf numFmtId="3" fontId="13" fillId="0" borderId="50" xfId="1" applyNumberFormat="1" applyFont="1" applyBorder="1"/>
    <xf numFmtId="3" fontId="13" fillId="0" borderId="64" xfId="1" applyNumberFormat="1" applyFont="1" applyBorder="1"/>
    <xf numFmtId="3" fontId="23" fillId="0" borderId="0" xfId="1" applyNumberFormat="1" applyFont="1" applyBorder="1"/>
    <xf numFmtId="3" fontId="23" fillId="0" borderId="53" xfId="1" applyNumberFormat="1" applyFont="1" applyBorder="1"/>
    <xf numFmtId="3" fontId="23" fillId="0" borderId="27" xfId="1" applyNumberFormat="1" applyFont="1" applyBorder="1"/>
    <xf numFmtId="49" fontId="37" fillId="0" borderId="66" xfId="0" applyNumberFormat="1" applyFont="1" applyBorder="1" applyAlignment="1">
      <alignment horizontal="center"/>
    </xf>
    <xf numFmtId="3" fontId="13" fillId="0" borderId="32" xfId="1" applyNumberFormat="1" applyFont="1" applyBorder="1"/>
    <xf numFmtId="49" fontId="23" fillId="0" borderId="0" xfId="0" applyNumberFormat="1" applyFont="1" applyBorder="1" applyAlignment="1">
      <alignment horizontal="center"/>
    </xf>
    <xf numFmtId="0" fontId="8" fillId="0" borderId="0" xfId="0" applyFont="1" applyFill="1" applyBorder="1"/>
    <xf numFmtId="0" fontId="0" fillId="0" borderId="0" xfId="0" applyFill="1"/>
    <xf numFmtId="0" fontId="30" fillId="0" borderId="0" xfId="0" applyFont="1" applyAlignment="1"/>
    <xf numFmtId="4" fontId="0" fillId="0" borderId="0" xfId="0" applyNumberFormat="1"/>
    <xf numFmtId="165" fontId="10" fillId="0" borderId="4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5" xfId="0" applyFont="1" applyBorder="1"/>
    <xf numFmtId="0" fontId="39" fillId="0" borderId="0" xfId="0" applyFont="1"/>
    <xf numFmtId="0" fontId="10" fillId="0" borderId="4" xfId="0" applyFont="1" applyBorder="1"/>
    <xf numFmtId="0" fontId="10" fillId="0" borderId="0" xfId="0" quotePrefix="1" applyFont="1" applyBorder="1" applyAlignment="1">
      <alignment horizontal="left"/>
    </xf>
    <xf numFmtId="49" fontId="41" fillId="0" borderId="0" xfId="5" applyNumberFormat="1" applyFont="1"/>
    <xf numFmtId="49" fontId="42" fillId="0" borderId="0" xfId="5" applyNumberFormat="1" applyFont="1" applyFill="1"/>
    <xf numFmtId="0" fontId="42" fillId="0" borderId="0" xfId="5" applyFont="1" applyFill="1"/>
    <xf numFmtId="4" fontId="42" fillId="0" borderId="0" xfId="5" applyNumberFormat="1" applyFont="1" applyFill="1"/>
    <xf numFmtId="0" fontId="45" fillId="0" borderId="0" xfId="0" applyFont="1" applyBorder="1"/>
    <xf numFmtId="4" fontId="44" fillId="0" borderId="7" xfId="5" applyNumberFormat="1" applyFont="1" applyFill="1" applyBorder="1"/>
    <xf numFmtId="49" fontId="42" fillId="0" borderId="0" xfId="5" applyNumberFormat="1" applyFont="1"/>
    <xf numFmtId="0" fontId="42" fillId="0" borderId="0" xfId="5" applyFont="1"/>
    <xf numFmtId="4" fontId="42" fillId="0" borderId="0" xfId="5" applyNumberFormat="1" applyFont="1"/>
    <xf numFmtId="49" fontId="0" fillId="0" borderId="0" xfId="0" applyNumberFormat="1"/>
    <xf numFmtId="0" fontId="31" fillId="0" borderId="0" xfId="0" applyFont="1" applyAlignment="1"/>
    <xf numFmtId="0" fontId="41" fillId="0" borderId="0" xfId="5" applyFont="1" applyFill="1"/>
    <xf numFmtId="49" fontId="46" fillId="2" borderId="0" xfId="5" applyNumberFormat="1" applyFont="1" applyFill="1"/>
    <xf numFmtId="0" fontId="46" fillId="2" borderId="0" xfId="5" applyFont="1" applyFill="1"/>
    <xf numFmtId="0" fontId="47" fillId="0" borderId="0" xfId="0" applyFont="1"/>
    <xf numFmtId="0" fontId="47" fillId="0" borderId="35" xfId="0" applyFont="1" applyBorder="1"/>
    <xf numFmtId="3" fontId="47" fillId="0" borderId="0" xfId="0" applyNumberFormat="1" applyFont="1" applyBorder="1"/>
    <xf numFmtId="0" fontId="47" fillId="0" borderId="0" xfId="0" applyFont="1" applyBorder="1"/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35" xfId="0" applyBorder="1"/>
    <xf numFmtId="4" fontId="0" fillId="0" borderId="35" xfId="0" applyNumberFormat="1" applyBorder="1"/>
    <xf numFmtId="0" fontId="8" fillId="0" borderId="35" xfId="6" applyFont="1" applyBorder="1"/>
    <xf numFmtId="49" fontId="0" fillId="0" borderId="35" xfId="0" applyNumberFormat="1" applyBorder="1"/>
    <xf numFmtId="49" fontId="0" fillId="3" borderId="35" xfId="0" applyNumberFormat="1" applyFill="1" applyBorder="1"/>
    <xf numFmtId="4" fontId="0" fillId="3" borderId="35" xfId="0" applyNumberFormat="1" applyFill="1" applyBorder="1"/>
    <xf numFmtId="49" fontId="0" fillId="0" borderId="35" xfId="0" applyNumberFormat="1" applyFill="1" applyBorder="1"/>
    <xf numFmtId="49" fontId="50" fillId="0" borderId="35" xfId="0" applyNumberFormat="1" applyFont="1" applyFill="1" applyBorder="1"/>
    <xf numFmtId="4" fontId="0" fillId="0" borderId="35" xfId="0" applyNumberFormat="1" applyFill="1" applyBorder="1"/>
    <xf numFmtId="4" fontId="48" fillId="0" borderId="35" xfId="0" applyNumberFormat="1" applyFont="1" applyBorder="1"/>
    <xf numFmtId="0" fontId="0" fillId="0" borderId="35" xfId="0" applyFill="1" applyBorder="1"/>
    <xf numFmtId="3" fontId="23" fillId="4" borderId="31" xfId="1" applyNumberFormat="1" applyFont="1" applyFill="1" applyBorder="1"/>
    <xf numFmtId="0" fontId="8" fillId="4" borderId="0" xfId="0" applyFont="1" applyFill="1"/>
    <xf numFmtId="0" fontId="8" fillId="4" borderId="5" xfId="0" applyFont="1" applyFill="1" applyBorder="1"/>
    <xf numFmtId="0" fontId="0" fillId="4" borderId="0" xfId="0" applyFill="1"/>
    <xf numFmtId="0" fontId="52" fillId="0" borderId="0" xfId="0" applyFont="1"/>
    <xf numFmtId="3" fontId="7" fillId="4" borderId="69" xfId="0" applyNumberFormat="1" applyFont="1" applyFill="1" applyBorder="1"/>
    <xf numFmtId="3" fontId="7" fillId="0" borderId="70" xfId="0" applyNumberFormat="1" applyFont="1" applyBorder="1"/>
    <xf numFmtId="3" fontId="7" fillId="4" borderId="71" xfId="0" applyNumberFormat="1" applyFont="1" applyFill="1" applyBorder="1"/>
    <xf numFmtId="3" fontId="8" fillId="0" borderId="72" xfId="0" applyNumberFormat="1" applyFont="1" applyBorder="1"/>
    <xf numFmtId="3" fontId="7" fillId="0" borderId="73" xfId="0" applyNumberFormat="1" applyFont="1" applyBorder="1"/>
    <xf numFmtId="3" fontId="8" fillId="0" borderId="74" xfId="0" applyNumberFormat="1" applyFont="1" applyBorder="1"/>
    <xf numFmtId="3" fontId="7" fillId="0" borderId="71" xfId="0" applyNumberFormat="1" applyFont="1" applyBorder="1"/>
    <xf numFmtId="3" fontId="7" fillId="0" borderId="75" xfId="0" applyNumberFormat="1" applyFont="1" applyBorder="1"/>
    <xf numFmtId="3" fontId="7" fillId="0" borderId="72" xfId="0" applyNumberFormat="1" applyFont="1" applyBorder="1"/>
    <xf numFmtId="3" fontId="7" fillId="0" borderId="76" xfId="0" applyNumberFormat="1" applyFont="1" applyBorder="1"/>
    <xf numFmtId="3" fontId="7" fillId="0" borderId="77" xfId="0" applyNumberFormat="1" applyFont="1" applyBorder="1"/>
    <xf numFmtId="49" fontId="8" fillId="4" borderId="78" xfId="0" applyNumberFormat="1" applyFont="1" applyFill="1" applyBorder="1" applyAlignment="1">
      <alignment horizontal="center"/>
    </xf>
    <xf numFmtId="0" fontId="8" fillId="0" borderId="79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8" fillId="0" borderId="80" xfId="0" applyFont="1" applyBorder="1" applyAlignment="1">
      <alignment horizontal="center"/>
    </xf>
    <xf numFmtId="49" fontId="8" fillId="0" borderId="80" xfId="0" applyNumberFormat="1" applyFont="1" applyBorder="1" applyAlignment="1">
      <alignment horizontal="center"/>
    </xf>
    <xf numFmtId="0" fontId="8" fillId="4" borderId="81" xfId="0" applyFont="1" applyFill="1" applyBorder="1" applyAlignment="1">
      <alignment horizontal="center"/>
    </xf>
    <xf numFmtId="0" fontId="8" fillId="4" borderId="82" xfId="0" applyFont="1" applyFill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8" fillId="0" borderId="81" xfId="0" applyFont="1" applyBorder="1" applyAlignment="1">
      <alignment horizontal="center"/>
    </xf>
    <xf numFmtId="0" fontId="8" fillId="0" borderId="82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3" fontId="51" fillId="0" borderId="74" xfId="0" applyNumberFormat="1" applyFont="1" applyBorder="1"/>
    <xf numFmtId="3" fontId="7" fillId="0" borderId="74" xfId="0" applyNumberFormat="1" applyFont="1" applyBorder="1"/>
    <xf numFmtId="3" fontId="7" fillId="4" borderId="75" xfId="0" applyNumberFormat="1" applyFont="1" applyFill="1" applyBorder="1"/>
    <xf numFmtId="3" fontId="51" fillId="4" borderId="88" xfId="0" applyNumberFormat="1" applyFont="1" applyFill="1" applyBorder="1"/>
    <xf numFmtId="3" fontId="8" fillId="4" borderId="88" xfId="0" applyNumberFormat="1" applyFont="1" applyFill="1" applyBorder="1"/>
    <xf numFmtId="3" fontId="7" fillId="4" borderId="92" xfId="0" applyNumberFormat="1" applyFont="1" applyFill="1" applyBorder="1"/>
    <xf numFmtId="0" fontId="53" fillId="0" borderId="0" xfId="0" applyFont="1"/>
    <xf numFmtId="165" fontId="10" fillId="0" borderId="0" xfId="0" applyNumberFormat="1" applyFont="1" applyBorder="1"/>
    <xf numFmtId="0" fontId="54" fillId="0" borderId="0" xfId="0" applyFont="1"/>
    <xf numFmtId="0" fontId="52" fillId="4" borderId="0" xfId="0" applyFont="1" applyFill="1"/>
    <xf numFmtId="0" fontId="52" fillId="0" borderId="0" xfId="0" applyFont="1" applyBorder="1"/>
    <xf numFmtId="0" fontId="55" fillId="0" borderId="0" xfId="0" applyFont="1"/>
    <xf numFmtId="4" fontId="56" fillId="0" borderId="7" xfId="5" applyNumberFormat="1" applyFont="1" applyFill="1" applyBorder="1"/>
    <xf numFmtId="0" fontId="55" fillId="4" borderId="0" xfId="0" applyFont="1" applyFill="1"/>
    <xf numFmtId="0" fontId="57" fillId="0" borderId="0" xfId="0" quotePrefix="1" applyFont="1" applyBorder="1" applyAlignment="1">
      <alignment horizontal="left"/>
    </xf>
    <xf numFmtId="0" fontId="57" fillId="0" borderId="0" xfId="0" applyFont="1" applyBorder="1"/>
    <xf numFmtId="0" fontId="55" fillId="0" borderId="0" xfId="0" applyFont="1" applyBorder="1"/>
    <xf numFmtId="4" fontId="56" fillId="0" borderId="0" xfId="5" applyNumberFormat="1" applyFont="1"/>
    <xf numFmtId="4" fontId="58" fillId="0" borderId="94" xfId="0" applyNumberFormat="1" applyFont="1" applyBorder="1" applyAlignment="1"/>
    <xf numFmtId="4" fontId="58" fillId="0" borderId="0" xfId="0" applyNumberFormat="1" applyFont="1" applyAlignment="1"/>
    <xf numFmtId="0" fontId="55" fillId="0" borderId="95" xfId="0" applyFont="1" applyBorder="1"/>
    <xf numFmtId="4" fontId="41" fillId="2" borderId="0" xfId="5" applyNumberFormat="1" applyFont="1" applyFill="1"/>
    <xf numFmtId="4" fontId="41" fillId="0" borderId="0" xfId="5" applyNumberFormat="1" applyFont="1" applyFill="1"/>
    <xf numFmtId="0" fontId="52" fillId="0" borderId="0" xfId="0" applyFont="1" applyFill="1"/>
    <xf numFmtId="0" fontId="41" fillId="2" borderId="0" xfId="5" applyFont="1" applyFill="1"/>
    <xf numFmtId="0" fontId="41" fillId="4" borderId="0" xfId="5" applyFont="1" applyFill="1"/>
    <xf numFmtId="0" fontId="29" fillId="0" borderId="0" xfId="0" applyFont="1" applyAlignment="1"/>
    <xf numFmtId="49" fontId="41" fillId="2" borderId="0" xfId="5" applyNumberFormat="1" applyFont="1" applyFill="1"/>
    <xf numFmtId="0" fontId="59" fillId="0" borderId="0" xfId="0" applyFont="1"/>
    <xf numFmtId="0" fontId="46" fillId="0" borderId="0" xfId="5" applyFont="1" applyFill="1"/>
    <xf numFmtId="0" fontId="60" fillId="0" borderId="0" xfId="5" applyFont="1" applyFill="1"/>
    <xf numFmtId="0" fontId="59" fillId="0" borderId="0" xfId="0" applyFont="1" applyFill="1"/>
    <xf numFmtId="0" fontId="59" fillId="4" borderId="0" xfId="0" applyFont="1" applyFill="1"/>
    <xf numFmtId="0" fontId="60" fillId="0" borderId="0" xfId="5" applyFont="1"/>
    <xf numFmtId="0" fontId="13" fillId="0" borderId="0" xfId="0" quotePrefix="1" applyFont="1" applyBorder="1" applyAlignment="1">
      <alignment horizontal="left"/>
    </xf>
    <xf numFmtId="0" fontId="23" fillId="0" borderId="0" xfId="0" applyFont="1" applyBorder="1"/>
    <xf numFmtId="0" fontId="23" fillId="0" borderId="0" xfId="0" quotePrefix="1" applyFont="1" applyBorder="1" applyAlignment="1">
      <alignment horizontal="left"/>
    </xf>
    <xf numFmtId="0" fontId="46" fillId="4" borderId="0" xfId="5" applyFont="1" applyFill="1"/>
    <xf numFmtId="0" fontId="23" fillId="0" borderId="0" xfId="0" applyFont="1" applyBorder="1" applyAlignment="1">
      <alignment horizontal="left"/>
    </xf>
    <xf numFmtId="0" fontId="61" fillId="0" borderId="0" xfId="0" applyFont="1"/>
    <xf numFmtId="49" fontId="60" fillId="0" borderId="0" xfId="5" applyNumberFormat="1" applyFont="1"/>
    <xf numFmtId="0" fontId="51" fillId="0" borderId="0" xfId="0" applyFont="1" applyBorder="1" applyAlignment="1">
      <alignment horizontal="left"/>
    </xf>
    <xf numFmtId="49" fontId="41" fillId="0" borderId="0" xfId="5" applyNumberFormat="1" applyFont="1" applyFill="1"/>
    <xf numFmtId="49" fontId="52" fillId="0" borderId="35" xfId="0" applyNumberFormat="1" applyFont="1" applyBorder="1"/>
    <xf numFmtId="165" fontId="7" fillId="0" borderId="0" xfId="0" applyNumberFormat="1" applyFont="1" applyBorder="1"/>
    <xf numFmtId="49" fontId="42" fillId="4" borderId="35" xfId="5" applyNumberFormat="1" applyFont="1" applyFill="1" applyBorder="1"/>
    <xf numFmtId="0" fontId="60" fillId="4" borderId="0" xfId="5" applyFont="1" applyFill="1"/>
    <xf numFmtId="0" fontId="42" fillId="4" borderId="0" xfId="5" applyFont="1" applyFill="1"/>
    <xf numFmtId="49" fontId="41" fillId="4" borderId="0" xfId="5" applyNumberFormat="1" applyFont="1" applyFill="1"/>
    <xf numFmtId="4" fontId="41" fillId="4" borderId="0" xfId="5" applyNumberFormat="1" applyFont="1" applyFill="1"/>
    <xf numFmtId="0" fontId="57" fillId="0" borderId="0" xfId="0" applyFont="1" applyBorder="1" applyAlignment="1">
      <alignment horizontal="left"/>
    </xf>
    <xf numFmtId="49" fontId="42" fillId="4" borderId="0" xfId="5" applyNumberFormat="1" applyFont="1" applyFill="1"/>
    <xf numFmtId="49" fontId="42" fillId="4" borderId="0" xfId="5" applyNumberFormat="1" applyFont="1" applyFill="1" applyBorder="1"/>
    <xf numFmtId="4" fontId="52" fillId="4" borderId="0" xfId="0" applyNumberFormat="1" applyFont="1" applyFill="1" applyBorder="1"/>
    <xf numFmtId="0" fontId="64" fillId="0" borderId="0" xfId="0" applyFont="1" applyBorder="1"/>
    <xf numFmtId="0" fontId="65" fillId="0" borderId="0" xfId="0" applyFont="1" applyBorder="1" applyAlignment="1">
      <alignment horizontal="left"/>
    </xf>
    <xf numFmtId="4" fontId="56" fillId="0" borderId="0" xfId="5" applyNumberFormat="1" applyFont="1" applyFill="1" applyBorder="1"/>
    <xf numFmtId="4" fontId="44" fillId="0" borderId="2" xfId="5" applyNumberFormat="1" applyFont="1" applyFill="1" applyBorder="1"/>
    <xf numFmtId="4" fontId="56" fillId="0" borderId="2" xfId="5" applyNumberFormat="1" applyFont="1" applyFill="1" applyBorder="1"/>
    <xf numFmtId="0" fontId="46" fillId="0" borderId="0" xfId="5" applyFont="1"/>
    <xf numFmtId="4" fontId="41" fillId="2" borderId="35" xfId="5" applyNumberFormat="1" applyFont="1" applyFill="1" applyBorder="1"/>
    <xf numFmtId="40" fontId="52" fillId="0" borderId="35" xfId="1" applyFont="1" applyBorder="1"/>
    <xf numFmtId="40" fontId="52" fillId="4" borderId="0" xfId="1" applyFont="1" applyFill="1" applyBorder="1"/>
    <xf numFmtId="49" fontId="41" fillId="6" borderId="0" xfId="5" applyNumberFormat="1" applyFont="1" applyFill="1"/>
    <xf numFmtId="49" fontId="63" fillId="6" borderId="0" xfId="5" applyNumberFormat="1" applyFont="1" applyFill="1"/>
    <xf numFmtId="4" fontId="41" fillId="6" borderId="0" xfId="5" applyNumberFormat="1" applyFont="1" applyFill="1"/>
    <xf numFmtId="49" fontId="41" fillId="7" borderId="0" xfId="5" applyNumberFormat="1" applyFont="1" applyFill="1"/>
    <xf numFmtId="49" fontId="46" fillId="7" borderId="0" xfId="5" applyNumberFormat="1" applyFont="1" applyFill="1"/>
    <xf numFmtId="168" fontId="42" fillId="4" borderId="0" xfId="1" applyNumberFormat="1" applyFont="1" applyFill="1" applyAlignment="1">
      <alignment horizontal="right"/>
    </xf>
    <xf numFmtId="3" fontId="66" fillId="0" borderId="0" xfId="0" applyNumberFormat="1" applyFont="1"/>
    <xf numFmtId="3" fontId="67" fillId="0" borderId="0" xfId="0" applyNumberFormat="1" applyFont="1" applyBorder="1"/>
    <xf numFmtId="0" fontId="36" fillId="0" borderId="0" xfId="0" applyFont="1"/>
    <xf numFmtId="168" fontId="52" fillId="4" borderId="35" xfId="1" applyNumberFormat="1" applyFont="1" applyFill="1" applyBorder="1"/>
    <xf numFmtId="49" fontId="41" fillId="2" borderId="96" xfId="5" applyNumberFormat="1" applyFont="1" applyFill="1" applyBorder="1"/>
    <xf numFmtId="0" fontId="46" fillId="2" borderId="97" xfId="5" applyFont="1" applyFill="1" applyBorder="1"/>
    <xf numFmtId="0" fontId="41" fillId="2" borderId="97" xfId="5" applyFont="1" applyFill="1" applyBorder="1"/>
    <xf numFmtId="4" fontId="41" fillId="2" borderId="98" xfId="5" applyNumberFormat="1" applyFont="1" applyFill="1" applyBorder="1"/>
    <xf numFmtId="49" fontId="42" fillId="0" borderId="99" xfId="5" applyNumberFormat="1" applyFont="1" applyFill="1" applyBorder="1"/>
    <xf numFmtId="0" fontId="60" fillId="0" borderId="67" xfId="5" applyFont="1" applyFill="1" applyBorder="1"/>
    <xf numFmtId="0" fontId="75" fillId="0" borderId="67" xfId="5" applyFont="1" applyFill="1" applyBorder="1" applyAlignment="1">
      <alignment horizontal="right"/>
    </xf>
    <xf numFmtId="40" fontId="76" fillId="4" borderId="46" xfId="1" applyFont="1" applyFill="1" applyBorder="1"/>
    <xf numFmtId="40" fontId="47" fillId="4" borderId="100" xfId="1" applyFont="1" applyFill="1" applyBorder="1"/>
    <xf numFmtId="0" fontId="63" fillId="0" borderId="0" xfId="5" applyFont="1"/>
    <xf numFmtId="0" fontId="77" fillId="0" borderId="0" xfId="0" applyFont="1"/>
    <xf numFmtId="4" fontId="68" fillId="0" borderId="35" xfId="0" applyNumberFormat="1" applyFont="1" applyBorder="1"/>
    <xf numFmtId="0" fontId="47" fillId="0" borderId="36" xfId="0" applyFont="1" applyBorder="1"/>
    <xf numFmtId="0" fontId="47" fillId="0" borderId="101" xfId="0" applyFont="1" applyBorder="1"/>
    <xf numFmtId="3" fontId="19" fillId="0" borderId="101" xfId="0" applyNumberFormat="1" applyFont="1" applyBorder="1"/>
    <xf numFmtId="0" fontId="19" fillId="0" borderId="101" xfId="0" applyFont="1" applyBorder="1" applyAlignment="1">
      <alignment wrapText="1"/>
    </xf>
    <xf numFmtId="0" fontId="19" fillId="0" borderId="102" xfId="0" applyFont="1" applyBorder="1" applyAlignment="1">
      <alignment wrapText="1"/>
    </xf>
    <xf numFmtId="0" fontId="19" fillId="0" borderId="103" xfId="0" applyFont="1" applyBorder="1"/>
    <xf numFmtId="0" fontId="47" fillId="0" borderId="104" xfId="0" applyFont="1" applyBorder="1"/>
    <xf numFmtId="0" fontId="47" fillId="0" borderId="105" xfId="0" applyFont="1" applyBorder="1"/>
    <xf numFmtId="0" fontId="47" fillId="0" borderId="39" xfId="0" applyFont="1" applyBorder="1"/>
    <xf numFmtId="0" fontId="47" fillId="0" borderId="4" xfId="0" applyFont="1" applyBorder="1"/>
    <xf numFmtId="0" fontId="0" fillId="0" borderId="17" xfId="0" applyBorder="1"/>
    <xf numFmtId="0" fontId="55" fillId="0" borderId="7" xfId="0" applyFont="1" applyBorder="1"/>
    <xf numFmtId="0" fontId="0" fillId="0" borderId="7" xfId="0" applyBorder="1"/>
    <xf numFmtId="0" fontId="52" fillId="0" borderId="7" xfId="0" applyFont="1" applyBorder="1"/>
    <xf numFmtId="0" fontId="59" fillId="0" borderId="7" xfId="0" applyFont="1" applyBorder="1"/>
    <xf numFmtId="0" fontId="52" fillId="0" borderId="6" xfId="0" applyFont="1" applyBorder="1"/>
    <xf numFmtId="0" fontId="47" fillId="0" borderId="107" xfId="0" applyFont="1" applyBorder="1"/>
    <xf numFmtId="0" fontId="47" fillId="0" borderId="108" xfId="0" applyFont="1" applyBorder="1"/>
    <xf numFmtId="0" fontId="47" fillId="0" borderId="49" xfId="0" applyFont="1" applyBorder="1"/>
    <xf numFmtId="0" fontId="47" fillId="0" borderId="47" xfId="0" applyFont="1" applyBorder="1"/>
    <xf numFmtId="0" fontId="47" fillId="0" borderId="109" xfId="0" applyFont="1" applyBorder="1"/>
    <xf numFmtId="0" fontId="50" fillId="0" borderId="110" xfId="0" applyFont="1" applyBorder="1"/>
    <xf numFmtId="0" fontId="47" fillId="0" borderId="110" xfId="0" applyFont="1" applyBorder="1"/>
    <xf numFmtId="0" fontId="47" fillId="0" borderId="113" xfId="0" applyFont="1" applyBorder="1"/>
    <xf numFmtId="0" fontId="68" fillId="0" borderId="0" xfId="0" applyFont="1" applyBorder="1"/>
    <xf numFmtId="0" fontId="68" fillId="0" borderId="5" xfId="0" applyFont="1" applyBorder="1"/>
    <xf numFmtId="3" fontId="68" fillId="0" borderId="35" xfId="0" applyNumberFormat="1" applyFont="1" applyBorder="1"/>
    <xf numFmtId="0" fontId="19" fillId="0" borderId="107" xfId="0" applyFont="1" applyBorder="1" applyAlignment="1">
      <alignment horizontal="center" wrapText="1"/>
    </xf>
    <xf numFmtId="0" fontId="0" fillId="8" borderId="35" xfId="0" applyFill="1" applyBorder="1"/>
    <xf numFmtId="4" fontId="0" fillId="8" borderId="35" xfId="0" applyNumberFormat="1" applyFill="1" applyBorder="1"/>
    <xf numFmtId="0" fontId="8" fillId="0" borderId="120" xfId="0" applyFont="1" applyBorder="1" applyAlignment="1">
      <alignment horizontal="center"/>
    </xf>
    <xf numFmtId="0" fontId="8" fillId="0" borderId="121" xfId="0" applyFont="1" applyBorder="1" applyAlignment="1">
      <alignment horizontal="center"/>
    </xf>
    <xf numFmtId="0" fontId="71" fillId="0" borderId="35" xfId="0" applyFont="1" applyBorder="1"/>
    <xf numFmtId="49" fontId="71" fillId="0" borderId="35" xfId="0" applyNumberFormat="1" applyFont="1" applyBorder="1"/>
    <xf numFmtId="4" fontId="41" fillId="2" borderId="68" xfId="5" applyNumberFormat="1" applyFont="1" applyFill="1" applyBorder="1"/>
    <xf numFmtId="0" fontId="72" fillId="0" borderId="0" xfId="4" applyFont="1"/>
    <xf numFmtId="0" fontId="61" fillId="7" borderId="18" xfId="0" applyFont="1" applyFill="1" applyBorder="1"/>
    <xf numFmtId="0" fontId="78" fillId="0" borderId="0" xfId="0" applyFont="1"/>
    <xf numFmtId="38" fontId="78" fillId="0" borderId="0" xfId="0" applyNumberFormat="1" applyFont="1"/>
    <xf numFmtId="3" fontId="78" fillId="0" borderId="0" xfId="0" applyNumberFormat="1" applyFont="1"/>
    <xf numFmtId="40" fontId="78" fillId="0" borderId="0" xfId="1" applyFont="1"/>
    <xf numFmtId="4" fontId="0" fillId="0" borderId="36" xfId="0" applyNumberFormat="1" applyBorder="1"/>
    <xf numFmtId="4" fontId="48" fillId="0" borderId="127" xfId="0" applyNumberFormat="1" applyFont="1" applyBorder="1"/>
    <xf numFmtId="4" fontId="48" fillId="3" borderId="127" xfId="0" applyNumberFormat="1" applyFont="1" applyFill="1" applyBorder="1"/>
    <xf numFmtId="0" fontId="0" fillId="7" borderId="35" xfId="0" applyFill="1" applyBorder="1"/>
    <xf numFmtId="49" fontId="0" fillId="7" borderId="35" xfId="0" applyNumberFormat="1" applyFill="1" applyBorder="1"/>
    <xf numFmtId="4" fontId="0" fillId="7" borderId="35" xfId="0" applyNumberFormat="1" applyFill="1" applyBorder="1"/>
    <xf numFmtId="49" fontId="50" fillId="7" borderId="35" xfId="0" applyNumberFormat="1" applyFont="1" applyFill="1" applyBorder="1"/>
    <xf numFmtId="4" fontId="48" fillId="7" borderId="127" xfId="0" applyNumberFormat="1" applyFont="1" applyFill="1" applyBorder="1"/>
    <xf numFmtId="0" fontId="48" fillId="0" borderId="35" xfId="0" applyFont="1" applyBorder="1"/>
    <xf numFmtId="40" fontId="79" fillId="0" borderId="45" xfId="1" applyFont="1" applyBorder="1" applyAlignment="1">
      <alignment horizontal="center"/>
    </xf>
    <xf numFmtId="40" fontId="80" fillId="0" borderId="36" xfId="1" applyFont="1" applyFill="1" applyBorder="1"/>
    <xf numFmtId="40" fontId="15" fillId="0" borderId="0" xfId="1" applyFont="1"/>
    <xf numFmtId="3" fontId="9" fillId="0" borderId="0" xfId="0" applyNumberFormat="1" applyFont="1" applyFill="1"/>
    <xf numFmtId="49" fontId="5" fillId="0" borderId="35" xfId="0" applyNumberFormat="1" applyFont="1" applyBorder="1"/>
    <xf numFmtId="4" fontId="0" fillId="5" borderId="35" xfId="0" applyNumberFormat="1" applyFill="1" applyBorder="1"/>
    <xf numFmtId="3" fontId="23" fillId="0" borderId="31" xfId="1" applyNumberFormat="1" applyFont="1" applyFill="1" applyBorder="1"/>
    <xf numFmtId="0" fontId="81" fillId="0" borderId="0" xfId="0" applyFont="1" applyAlignment="1"/>
    <xf numFmtId="40" fontId="52" fillId="0" borderId="0" xfId="1" applyFont="1" applyBorder="1"/>
    <xf numFmtId="40" fontId="52" fillId="0" borderId="45" xfId="1" applyFont="1" applyBorder="1"/>
    <xf numFmtId="40" fontId="18" fillId="0" borderId="0" xfId="1" applyFont="1"/>
    <xf numFmtId="49" fontId="5" fillId="0" borderId="35" xfId="0" applyNumberFormat="1" applyFont="1" applyFill="1" applyBorder="1"/>
    <xf numFmtId="49" fontId="46" fillId="6" borderId="0" xfId="5" applyNumberFormat="1" applyFont="1" applyFill="1"/>
    <xf numFmtId="40" fontId="0" fillId="0" borderId="0" xfId="1" applyFont="1"/>
    <xf numFmtId="4" fontId="0" fillId="0" borderId="45" xfId="0" applyNumberFormat="1" applyFill="1" applyBorder="1"/>
    <xf numFmtId="4" fontId="83" fillId="0" borderId="35" xfId="0" applyNumberFormat="1" applyFont="1" applyBorder="1"/>
    <xf numFmtId="169" fontId="55" fillId="0" borderId="0" xfId="0" applyNumberFormat="1" applyFont="1"/>
    <xf numFmtId="169" fontId="55" fillId="0" borderId="0" xfId="0" applyNumberFormat="1" applyFont="1" applyBorder="1"/>
    <xf numFmtId="40" fontId="84" fillId="7" borderId="35" xfId="1" applyFont="1" applyFill="1" applyBorder="1"/>
    <xf numFmtId="0" fontId="84" fillId="0" borderId="0" xfId="0" applyFont="1"/>
    <xf numFmtId="40" fontId="47" fillId="0" borderId="0" xfId="0" applyNumberFormat="1" applyFont="1"/>
    <xf numFmtId="49" fontId="86" fillId="0" borderId="0" xfId="5" applyNumberFormat="1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/>
    <xf numFmtId="0" fontId="55" fillId="0" borderId="0" xfId="0" applyFont="1" applyFill="1"/>
    <xf numFmtId="0" fontId="89" fillId="0" borderId="0" xfId="5" applyFont="1" applyFill="1"/>
    <xf numFmtId="40" fontId="90" fillId="0" borderId="100" xfId="1" applyFont="1" applyBorder="1"/>
    <xf numFmtId="49" fontId="91" fillId="0" borderId="35" xfId="0" applyNumberFormat="1" applyFont="1" applyFill="1" applyBorder="1" applyAlignment="1">
      <alignment horizontal="right"/>
    </xf>
    <xf numFmtId="0" fontId="5" fillId="0" borderId="0" xfId="0" applyFont="1"/>
    <xf numFmtId="164" fontId="0" fillId="0" borderId="0" xfId="0" applyNumberFormat="1"/>
    <xf numFmtId="164" fontId="0" fillId="11" borderId="0" xfId="1" applyNumberFormat="1" applyFont="1" applyFill="1"/>
    <xf numFmtId="0" fontId="0" fillId="11" borderId="0" xfId="0" applyFill="1"/>
    <xf numFmtId="164" fontId="5" fillId="0" borderId="0" xfId="0" applyNumberFormat="1" applyFont="1"/>
    <xf numFmtId="164" fontId="5" fillId="10" borderId="0" xfId="0" applyNumberFormat="1" applyFont="1" applyFill="1"/>
    <xf numFmtId="164" fontId="0" fillId="10" borderId="0" xfId="0" applyNumberFormat="1" applyFill="1"/>
    <xf numFmtId="4" fontId="0" fillId="11" borderId="0" xfId="0" applyNumberFormat="1" applyFill="1"/>
    <xf numFmtId="164" fontId="0" fillId="11" borderId="0" xfId="0" applyNumberFormat="1" applyFill="1"/>
    <xf numFmtId="164" fontId="0" fillId="13" borderId="0" xfId="0" applyNumberFormat="1" applyFill="1"/>
    <xf numFmtId="164" fontId="0" fillId="14" borderId="0" xfId="0" applyNumberFormat="1" applyFill="1"/>
    <xf numFmtId="164" fontId="0" fillId="12" borderId="0" xfId="0" applyNumberFormat="1" applyFill="1"/>
    <xf numFmtId="4" fontId="32" fillId="0" borderId="0" xfId="0" applyNumberFormat="1" applyFont="1"/>
    <xf numFmtId="0" fontId="0" fillId="15" borderId="0" xfId="0" applyFill="1"/>
    <xf numFmtId="4" fontId="0" fillId="0" borderId="45" xfId="0" applyNumberFormat="1" applyBorder="1"/>
    <xf numFmtId="0" fontId="5" fillId="0" borderId="35" xfId="0" quotePrefix="1" applyFont="1" applyBorder="1"/>
    <xf numFmtId="49" fontId="5" fillId="0" borderId="35" xfId="0" quotePrefix="1" applyNumberFormat="1" applyFont="1" applyBorder="1"/>
    <xf numFmtId="3" fontId="23" fillId="0" borderId="50" xfId="1" applyNumberFormat="1" applyFont="1" applyFill="1" applyBorder="1"/>
    <xf numFmtId="2" fontId="5" fillId="0" borderId="0" xfId="0" applyNumberFormat="1" applyFont="1"/>
    <xf numFmtId="49" fontId="42" fillId="0" borderId="0" xfId="5" quotePrefix="1" applyNumberFormat="1" applyFont="1"/>
    <xf numFmtId="40" fontId="52" fillId="0" borderId="35" xfId="1" applyFont="1" applyFill="1" applyBorder="1"/>
    <xf numFmtId="0" fontId="5" fillId="0" borderId="0" xfId="0" quotePrefix="1" applyFont="1"/>
    <xf numFmtId="0" fontId="8" fillId="0" borderId="0" xfId="0" applyFont="1" applyBorder="1" applyAlignment="1">
      <alignment horizontal="center"/>
    </xf>
    <xf numFmtId="3" fontId="8" fillId="0" borderId="88" xfId="0" applyNumberFormat="1" applyFont="1" applyFill="1" applyBorder="1"/>
    <xf numFmtId="49" fontId="52" fillId="0" borderId="0" xfId="0" applyNumberFormat="1" applyFont="1" applyBorder="1"/>
    <xf numFmtId="49" fontId="42" fillId="4" borderId="0" xfId="5" quotePrefix="1" applyNumberFormat="1" applyFont="1" applyFill="1"/>
    <xf numFmtId="3" fontId="7" fillId="0" borderId="88" xfId="0" applyNumberFormat="1" applyFont="1" applyFill="1" applyBorder="1"/>
    <xf numFmtId="4" fontId="47" fillId="0" borderId="35" xfId="0" applyNumberFormat="1" applyFont="1" applyFill="1" applyBorder="1"/>
    <xf numFmtId="0" fontId="77" fillId="0" borderId="0" xfId="0" applyFont="1" applyFill="1"/>
    <xf numFmtId="0" fontId="83" fillId="0" borderId="0" xfId="0" applyFont="1" applyFill="1"/>
    <xf numFmtId="4" fontId="56" fillId="0" borderId="0" xfId="5" applyNumberFormat="1" applyFont="1" applyFill="1"/>
    <xf numFmtId="169" fontId="55" fillId="0" borderId="0" xfId="0" applyNumberFormat="1" applyFont="1" applyFill="1"/>
    <xf numFmtId="3" fontId="66" fillId="0" borderId="0" xfId="0" applyNumberFormat="1" applyFont="1" applyFill="1"/>
    <xf numFmtId="40" fontId="55" fillId="0" borderId="0" xfId="0" applyNumberFormat="1" applyFont="1" applyFill="1"/>
    <xf numFmtId="4" fontId="58" fillId="0" borderId="94" xfId="0" applyNumberFormat="1" applyFont="1" applyFill="1" applyBorder="1" applyAlignment="1"/>
    <xf numFmtId="164" fontId="0" fillId="16" borderId="48" xfId="1" applyNumberFormat="1" applyFont="1" applyFill="1" applyBorder="1"/>
    <xf numFmtId="40" fontId="52" fillId="0" borderId="0" xfId="1" applyFont="1" applyFill="1" applyBorder="1"/>
    <xf numFmtId="40" fontId="52" fillId="9" borderId="35" xfId="1" applyFont="1" applyFill="1" applyBorder="1"/>
    <xf numFmtId="40" fontId="0" fillId="4" borderId="0" xfId="1" applyFont="1" applyFill="1"/>
    <xf numFmtId="0" fontId="7" fillId="0" borderId="0" xfId="7" applyFont="1"/>
    <xf numFmtId="40" fontId="52" fillId="0" borderId="0" xfId="0" applyNumberFormat="1" applyFont="1"/>
    <xf numFmtId="3" fontId="0" fillId="0" borderId="0" xfId="0" applyNumberFormat="1"/>
    <xf numFmtId="0" fontId="0" fillId="9" borderId="0" xfId="0" applyFill="1"/>
    <xf numFmtId="0" fontId="0" fillId="10" borderId="0" xfId="0" applyFill="1"/>
    <xf numFmtId="0" fontId="0" fillId="12" borderId="0" xfId="0" applyFill="1"/>
    <xf numFmtId="0" fontId="72" fillId="0" borderId="129" xfId="0" applyFont="1" applyFill="1" applyBorder="1"/>
    <xf numFmtId="0" fontId="25" fillId="0" borderId="130" xfId="0" applyFont="1" applyFill="1" applyBorder="1"/>
    <xf numFmtId="0" fontId="25" fillId="0" borderId="130" xfId="0" applyFont="1" applyFill="1" applyBorder="1" applyAlignment="1">
      <alignment wrapText="1"/>
    </xf>
    <xf numFmtId="0" fontId="72" fillId="0" borderId="132" xfId="0" applyFont="1" applyFill="1" applyBorder="1"/>
    <xf numFmtId="0" fontId="25" fillId="0" borderId="0" xfId="0" quotePrefix="1" applyFont="1" applyFill="1" applyBorder="1" applyAlignment="1">
      <alignment horizontal="centerContinuous"/>
    </xf>
    <xf numFmtId="0" fontId="25" fillId="0" borderId="0" xfId="0" applyFont="1" applyFill="1" applyBorder="1" applyAlignment="1">
      <alignment horizontal="centerContinuous" wrapText="1"/>
    </xf>
    <xf numFmtId="0" fontId="25" fillId="0" borderId="0" xfId="0" applyFont="1" applyFill="1" applyBorder="1"/>
    <xf numFmtId="0" fontId="25" fillId="0" borderId="0" xfId="0" applyFont="1" applyFill="1" applyBorder="1" applyAlignment="1">
      <alignment wrapText="1"/>
    </xf>
    <xf numFmtId="0" fontId="25" fillId="0" borderId="0" xfId="0" quotePrefix="1" applyFont="1" applyFill="1" applyBorder="1" applyAlignment="1">
      <alignment horizontal="left"/>
    </xf>
    <xf numFmtId="0" fontId="25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 applyProtection="1">
      <alignment horizontal="left"/>
    </xf>
    <xf numFmtId="0" fontId="25" fillId="0" borderId="0" xfId="0" quotePrefix="1" applyFont="1" applyFill="1" applyBorder="1" applyAlignment="1" applyProtection="1">
      <alignment horizontal="left" wrapText="1"/>
    </xf>
    <xf numFmtId="3" fontId="25" fillId="0" borderId="5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left" wrapText="1"/>
    </xf>
    <xf numFmtId="0" fontId="25" fillId="0" borderId="68" xfId="0" quotePrefix="1" applyFont="1" applyFill="1" applyBorder="1" applyAlignment="1" applyProtection="1">
      <alignment horizontal="left" wrapText="1"/>
    </xf>
    <xf numFmtId="0" fontId="22" fillId="0" borderId="0" xfId="0" quotePrefix="1" applyFont="1" applyFill="1" applyBorder="1" applyAlignment="1" applyProtection="1">
      <alignment horizontal="left" wrapText="1"/>
    </xf>
    <xf numFmtId="0" fontId="25" fillId="0" borderId="0" xfId="0" applyFont="1" applyFill="1" applyBorder="1" applyAlignment="1">
      <alignment horizontal="left"/>
    </xf>
    <xf numFmtId="170" fontId="73" fillId="0" borderId="0" xfId="0" quotePrefix="1" applyNumberFormat="1" applyFont="1" applyFill="1" applyBorder="1" applyAlignment="1" applyProtection="1">
      <alignment horizontal="left"/>
    </xf>
    <xf numFmtId="0" fontId="22" fillId="0" borderId="0" xfId="0" applyFont="1" applyFill="1" applyBorder="1" applyAlignment="1">
      <alignment wrapText="1"/>
    </xf>
    <xf numFmtId="0" fontId="28" fillId="0" borderId="0" xfId="0" applyFont="1" applyFill="1" applyBorder="1" applyAlignment="1" applyProtection="1">
      <alignment horizontal="left"/>
    </xf>
    <xf numFmtId="0" fontId="73" fillId="0" borderId="0" xfId="0" applyFont="1" applyFill="1" applyBorder="1" applyAlignment="1" applyProtection="1">
      <alignment horizontal="left" wrapText="1"/>
    </xf>
    <xf numFmtId="0" fontId="72" fillId="0" borderId="133" xfId="0" applyFont="1" applyFill="1" applyBorder="1"/>
    <xf numFmtId="0" fontId="74" fillId="0" borderId="134" xfId="0" applyFont="1" applyFill="1" applyBorder="1"/>
    <xf numFmtId="0" fontId="74" fillId="0" borderId="134" xfId="0" applyFont="1" applyFill="1" applyBorder="1" applyAlignment="1">
      <alignment wrapText="1"/>
    </xf>
    <xf numFmtId="0" fontId="72" fillId="0" borderId="0" xfId="0" applyFont="1" applyFill="1"/>
    <xf numFmtId="0" fontId="72" fillId="0" borderId="0" xfId="0" applyFont="1" applyFill="1" applyAlignment="1">
      <alignment wrapText="1"/>
    </xf>
    <xf numFmtId="0" fontId="72" fillId="0" borderId="0" xfId="0" applyFont="1" applyFill="1" applyAlignment="1">
      <alignment horizontal="right"/>
    </xf>
    <xf numFmtId="3" fontId="72" fillId="0" borderId="0" xfId="0" applyNumberFormat="1" applyFont="1" applyFill="1" applyAlignment="1">
      <alignment horizontal="right"/>
    </xf>
    <xf numFmtId="0" fontId="25" fillId="0" borderId="0" xfId="0" applyFont="1" applyFill="1" applyBorder="1" applyAlignment="1">
      <alignment horizontal="right"/>
    </xf>
    <xf numFmtId="14" fontId="25" fillId="0" borderId="0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1" fontId="25" fillId="0" borderId="0" xfId="0" applyNumberFormat="1" applyFont="1" applyFill="1" applyBorder="1" applyAlignment="1" applyProtection="1">
      <alignment horizontal="right"/>
    </xf>
    <xf numFmtId="2" fontId="25" fillId="0" borderId="0" xfId="1" applyNumberFormat="1" applyFont="1" applyFill="1" applyBorder="1" applyAlignment="1" applyProtection="1">
      <alignment horizontal="right"/>
    </xf>
    <xf numFmtId="2" fontId="25" fillId="0" borderId="0" xfId="0" applyNumberFormat="1" applyFont="1" applyFill="1" applyBorder="1" applyAlignment="1" applyProtection="1">
      <alignment horizontal="right"/>
    </xf>
    <xf numFmtId="1" fontId="25" fillId="0" borderId="0" xfId="0" applyNumberFormat="1" applyFont="1" applyFill="1" applyBorder="1" applyAlignment="1">
      <alignment horizontal="right"/>
    </xf>
    <xf numFmtId="0" fontId="92" fillId="0" borderId="0" xfId="0" applyFont="1" applyFill="1" applyBorder="1"/>
    <xf numFmtId="0" fontId="74" fillId="0" borderId="0" xfId="0" applyFont="1" applyFill="1" applyBorder="1" applyAlignment="1">
      <alignment horizontal="right"/>
    </xf>
    <xf numFmtId="3" fontId="13" fillId="0" borderId="32" xfId="1" applyNumberFormat="1" applyFont="1" applyFill="1" applyBorder="1"/>
    <xf numFmtId="49" fontId="52" fillId="0" borderId="35" xfId="0" quotePrefix="1" applyNumberFormat="1" applyFont="1" applyBorder="1"/>
    <xf numFmtId="4" fontId="8" fillId="0" borderId="0" xfId="0" applyNumberFormat="1" applyFont="1" applyBorder="1"/>
    <xf numFmtId="169" fontId="0" fillId="0" borderId="0" xfId="0" applyNumberFormat="1"/>
    <xf numFmtId="0" fontId="55" fillId="16" borderId="0" xfId="0" applyFont="1" applyFill="1"/>
    <xf numFmtId="3" fontId="7" fillId="0" borderId="89" xfId="0" applyNumberFormat="1" applyFont="1" applyFill="1" applyBorder="1"/>
    <xf numFmtId="3" fontId="7" fillId="0" borderId="87" xfId="0" applyNumberFormat="1" applyFont="1" applyFill="1" applyBorder="1"/>
    <xf numFmtId="3" fontId="7" fillId="0" borderId="90" xfId="0" applyNumberFormat="1" applyFont="1" applyFill="1" applyBorder="1"/>
    <xf numFmtId="3" fontId="8" fillId="0" borderId="91" xfId="0" applyNumberFormat="1" applyFont="1" applyFill="1" applyBorder="1"/>
    <xf numFmtId="3" fontId="7" fillId="0" borderId="92" xfId="0" applyNumberFormat="1" applyFont="1" applyFill="1" applyBorder="1"/>
    <xf numFmtId="3" fontId="7" fillId="0" borderId="72" xfId="0" applyNumberFormat="1" applyFont="1" applyFill="1" applyBorder="1"/>
    <xf numFmtId="3" fontId="7" fillId="0" borderId="76" xfId="0" applyNumberFormat="1" applyFont="1" applyFill="1" applyBorder="1"/>
    <xf numFmtId="3" fontId="7" fillId="0" borderId="93" xfId="0" applyNumberFormat="1" applyFont="1" applyFill="1" applyBorder="1"/>
    <xf numFmtId="49" fontId="52" fillId="0" borderId="0" xfId="0" quotePrefix="1" applyNumberFormat="1" applyFont="1" applyBorder="1"/>
    <xf numFmtId="40" fontId="16" fillId="7" borderId="40" xfId="1" applyFont="1" applyFill="1" applyBorder="1"/>
    <xf numFmtId="40" fontId="82" fillId="0" borderId="0" xfId="1" applyFont="1"/>
    <xf numFmtId="3" fontId="0" fillId="4" borderId="0" xfId="0" applyNumberFormat="1" applyFill="1"/>
    <xf numFmtId="49" fontId="42" fillId="0" borderId="0" xfId="5" quotePrefix="1" applyNumberFormat="1" applyFont="1" applyFill="1"/>
    <xf numFmtId="0" fontId="0" fillId="17" borderId="0" xfId="0" applyFill="1"/>
    <xf numFmtId="166" fontId="0" fillId="0" borderId="0" xfId="14" applyFont="1"/>
    <xf numFmtId="166" fontId="0" fillId="9" borderId="0" xfId="14" applyFont="1" applyFill="1"/>
    <xf numFmtId="166" fontId="0" fillId="12" borderId="0" xfId="14" applyFont="1" applyFill="1"/>
    <xf numFmtId="166" fontId="0" fillId="11" borderId="0" xfId="14" applyFont="1" applyFill="1"/>
    <xf numFmtId="166" fontId="0" fillId="10" borderId="0" xfId="14" applyFont="1" applyFill="1"/>
    <xf numFmtId="0" fontId="0" fillId="18" borderId="0" xfId="0" applyFill="1"/>
    <xf numFmtId="166" fontId="0" fillId="18" borderId="0" xfId="14" applyFont="1" applyFill="1"/>
    <xf numFmtId="4" fontId="93" fillId="0" borderId="35" xfId="0" applyNumberFormat="1" applyFont="1" applyBorder="1"/>
    <xf numFmtId="166" fontId="0" fillId="11" borderId="0" xfId="0" applyNumberFormat="1" applyFill="1"/>
    <xf numFmtId="166" fontId="0" fillId="0" borderId="0" xfId="0" applyNumberFormat="1"/>
    <xf numFmtId="4" fontId="8" fillId="0" borderId="0" xfId="0" applyNumberFormat="1" applyFont="1" applyBorder="1" applyAlignment="1">
      <alignment horizontal="left"/>
    </xf>
    <xf numFmtId="4" fontId="54" fillId="0" borderId="0" xfId="0" applyNumberFormat="1" applyFont="1"/>
    <xf numFmtId="0" fontId="0" fillId="19" borderId="0" xfId="0" applyFill="1"/>
    <xf numFmtId="49" fontId="42" fillId="19" borderId="0" xfId="5" applyNumberFormat="1" applyFont="1" applyFill="1"/>
    <xf numFmtId="0" fontId="60" fillId="19" borderId="0" xfId="5" applyFont="1" applyFill="1"/>
    <xf numFmtId="0" fontId="42" fillId="19" borderId="0" xfId="5" applyFont="1" applyFill="1"/>
    <xf numFmtId="40" fontId="52" fillId="19" borderId="35" xfId="1" applyFont="1" applyFill="1" applyBorder="1"/>
    <xf numFmtId="4" fontId="41" fillId="17" borderId="0" xfId="5" applyNumberFormat="1" applyFont="1" applyFill="1"/>
    <xf numFmtId="40" fontId="52" fillId="20" borderId="35" xfId="1" applyFont="1" applyFill="1" applyBorder="1"/>
    <xf numFmtId="40" fontId="52" fillId="21" borderId="35" xfId="1" applyFont="1" applyFill="1" applyBorder="1"/>
    <xf numFmtId="4" fontId="41" fillId="21" borderId="0" xfId="5" applyNumberFormat="1" applyFont="1" applyFill="1"/>
    <xf numFmtId="0" fontId="57" fillId="0" borderId="0" xfId="0" applyFont="1" applyFill="1" applyBorder="1" applyAlignment="1">
      <alignment horizontal="left"/>
    </xf>
    <xf numFmtId="0" fontId="64" fillId="0" borderId="0" xfId="0" applyFont="1" applyFill="1"/>
    <xf numFmtId="166" fontId="0" fillId="17" borderId="0" xfId="14" applyFont="1" applyFill="1"/>
    <xf numFmtId="166" fontId="0" fillId="19" borderId="0" xfId="14" applyFont="1" applyFill="1"/>
    <xf numFmtId="0" fontId="23" fillId="0" borderId="0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3" fontId="7" fillId="0" borderId="86" xfId="0" applyNumberFormat="1" applyFont="1" applyFill="1" applyBorder="1"/>
    <xf numFmtId="3" fontId="51" fillId="0" borderId="88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3" fontId="52" fillId="0" borderId="0" xfId="0" applyNumberFormat="1" applyFont="1" applyFill="1"/>
    <xf numFmtId="0" fontId="7" fillId="0" borderId="0" xfId="0" applyFont="1" applyAlignment="1">
      <alignment horizontal="center"/>
    </xf>
    <xf numFmtId="0" fontId="27" fillId="0" borderId="0" xfId="0" applyFont="1"/>
    <xf numFmtId="3" fontId="25" fillId="0" borderId="131" xfId="0" applyNumberFormat="1" applyFont="1" applyFill="1" applyBorder="1" applyAlignment="1">
      <alignment horizontal="right"/>
    </xf>
    <xf numFmtId="3" fontId="25" fillId="0" borderId="5" xfId="0" applyNumberFormat="1" applyFont="1" applyFill="1" applyBorder="1" applyAlignment="1">
      <alignment horizontal="right"/>
    </xf>
    <xf numFmtId="3" fontId="25" fillId="0" borderId="5" xfId="0" applyNumberFormat="1" applyFont="1" applyFill="1" applyBorder="1" applyAlignment="1">
      <alignment horizontal="center"/>
    </xf>
    <xf numFmtId="3" fontId="92" fillId="0" borderId="5" xfId="0" applyNumberFormat="1" applyFont="1" applyFill="1" applyBorder="1"/>
    <xf numFmtId="3" fontId="74" fillId="0" borderId="135" xfId="0" applyNumberFormat="1" applyFont="1" applyFill="1" applyBorder="1" applyAlignment="1">
      <alignment horizontal="right"/>
    </xf>
    <xf numFmtId="0" fontId="8" fillId="0" borderId="136" xfId="0" applyFont="1" applyBorder="1" applyAlignment="1">
      <alignment horizontal="center"/>
    </xf>
    <xf numFmtId="3" fontId="13" fillId="0" borderId="137" xfId="1" applyNumberFormat="1" applyFont="1" applyBorder="1"/>
    <xf numFmtId="3" fontId="13" fillId="0" borderId="138" xfId="1" applyNumberFormat="1" applyFont="1" applyBorder="1"/>
    <xf numFmtId="3" fontId="13" fillId="0" borderId="62" xfId="1" applyNumberFormat="1" applyFont="1" applyBorder="1"/>
    <xf numFmtId="3" fontId="13" fillId="0" borderId="139" xfId="1" applyNumberFormat="1" applyFont="1" applyBorder="1"/>
    <xf numFmtId="3" fontId="13" fillId="0" borderId="140" xfId="1" applyNumberFormat="1" applyFont="1" applyBorder="1"/>
    <xf numFmtId="3" fontId="23" fillId="0" borderId="141" xfId="1" applyNumberFormat="1" applyFont="1" applyBorder="1"/>
    <xf numFmtId="3" fontId="13" fillId="0" borderId="142" xfId="1" applyNumberFormat="1" applyFont="1" applyBorder="1"/>
    <xf numFmtId="0" fontId="8" fillId="0" borderId="143" xfId="0" applyFont="1" applyBorder="1" applyAlignment="1">
      <alignment horizontal="center"/>
    </xf>
    <xf numFmtId="3" fontId="13" fillId="0" borderId="144" xfId="1" applyNumberFormat="1" applyFont="1" applyBorder="1"/>
    <xf numFmtId="3" fontId="23" fillId="0" borderId="145" xfId="1" applyNumberFormat="1" applyFont="1" applyBorder="1"/>
    <xf numFmtId="3" fontId="23" fillId="0" borderId="146" xfId="1" applyNumberFormat="1" applyFont="1" applyBorder="1"/>
    <xf numFmtId="3" fontId="23" fillId="0" borderId="147" xfId="1" applyNumberFormat="1" applyFont="1" applyBorder="1"/>
    <xf numFmtId="3" fontId="23" fillId="0" borderId="145" xfId="1" applyNumberFormat="1" applyFont="1" applyFill="1" applyBorder="1"/>
    <xf numFmtId="3" fontId="13" fillId="0" borderId="147" xfId="1" applyNumberFormat="1" applyFont="1" applyBorder="1"/>
    <xf numFmtId="3" fontId="13" fillId="0" borderId="145" xfId="1" applyNumberFormat="1" applyFont="1" applyBorder="1"/>
    <xf numFmtId="3" fontId="13" fillId="0" borderId="148" xfId="1" applyNumberFormat="1" applyFont="1" applyBorder="1"/>
    <xf numFmtId="3" fontId="13" fillId="0" borderId="149" xfId="1" applyNumberFormat="1" applyFont="1" applyBorder="1"/>
    <xf numFmtId="0" fontId="8" fillId="0" borderId="150" xfId="0" applyFont="1" applyBorder="1" applyAlignment="1">
      <alignment horizontal="center"/>
    </xf>
    <xf numFmtId="3" fontId="23" fillId="0" borderId="140" xfId="1" applyNumberFormat="1" applyFont="1" applyBorder="1"/>
    <xf numFmtId="3" fontId="23" fillId="0" borderId="151" xfId="1" applyNumberFormat="1" applyFont="1" applyBorder="1"/>
    <xf numFmtId="3" fontId="23" fillId="0" borderId="152" xfId="1" applyNumberFormat="1" applyFont="1" applyBorder="1"/>
    <xf numFmtId="3" fontId="13" fillId="0" borderId="149" xfId="1" applyNumberFormat="1" applyFont="1" applyFill="1" applyBorder="1"/>
    <xf numFmtId="0" fontId="8" fillId="0" borderId="153" xfId="0" applyFont="1" applyBorder="1" applyAlignment="1">
      <alignment horizontal="center"/>
    </xf>
    <xf numFmtId="3" fontId="13" fillId="0" borderId="154" xfId="1" applyNumberFormat="1" applyFont="1" applyBorder="1"/>
    <xf numFmtId="3" fontId="23" fillId="0" borderId="155" xfId="1" applyNumberFormat="1" applyFont="1" applyBorder="1"/>
    <xf numFmtId="3" fontId="13" fillId="0" borderId="156" xfId="1" applyNumberFormat="1" applyFont="1" applyBorder="1"/>
    <xf numFmtId="3" fontId="23" fillId="0" borderId="157" xfId="1" applyNumberFormat="1" applyFont="1" applyBorder="1"/>
    <xf numFmtId="3" fontId="23" fillId="0" borderId="158" xfId="1" applyNumberFormat="1" applyFont="1" applyBorder="1"/>
    <xf numFmtId="3" fontId="13" fillId="0" borderId="159" xfId="1" applyNumberFormat="1" applyFont="1" applyBorder="1"/>
    <xf numFmtId="3" fontId="13" fillId="0" borderId="155" xfId="1" applyNumberFormat="1" applyFont="1" applyBorder="1"/>
    <xf numFmtId="3" fontId="23" fillId="0" borderId="160" xfId="1" applyNumberFormat="1" applyFont="1" applyBorder="1"/>
    <xf numFmtId="3" fontId="13" fillId="0" borderId="158" xfId="1" applyNumberFormat="1" applyFont="1" applyBorder="1"/>
    <xf numFmtId="3" fontId="23" fillId="0" borderId="161" xfId="1" applyNumberFormat="1" applyFont="1" applyBorder="1"/>
    <xf numFmtId="3" fontId="35" fillId="0" borderId="158" xfId="1" applyNumberFormat="1" applyFont="1" applyBorder="1"/>
    <xf numFmtId="3" fontId="23" fillId="0" borderId="163" xfId="1" applyNumberFormat="1" applyFont="1" applyBorder="1"/>
    <xf numFmtId="3" fontId="23" fillId="0" borderId="163" xfId="1" applyNumberFormat="1" applyFont="1" applyFill="1" applyBorder="1"/>
    <xf numFmtId="3" fontId="23" fillId="0" borderId="155" xfId="1" applyNumberFormat="1" applyFont="1" applyFill="1" applyBorder="1"/>
    <xf numFmtId="3" fontId="13" fillId="0" borderId="162" xfId="1" applyNumberFormat="1" applyFont="1" applyBorder="1"/>
    <xf numFmtId="0" fontId="8" fillId="0" borderId="164" xfId="0" applyFont="1" applyBorder="1" applyAlignment="1">
      <alignment horizontal="center"/>
    </xf>
    <xf numFmtId="3" fontId="13" fillId="0" borderId="165" xfId="1" applyNumberFormat="1" applyFont="1" applyFill="1" applyBorder="1"/>
    <xf numFmtId="3" fontId="13" fillId="0" borderId="166" xfId="1" applyNumberFormat="1" applyFont="1" applyFill="1" applyBorder="1"/>
    <xf numFmtId="3" fontId="13" fillId="0" borderId="31" xfId="1" applyNumberFormat="1" applyFont="1" applyFill="1" applyBorder="1"/>
    <xf numFmtId="3" fontId="13" fillId="0" borderId="57" xfId="1" applyNumberFormat="1" applyFont="1" applyFill="1" applyBorder="1"/>
    <xf numFmtId="3" fontId="23" fillId="0" borderId="57" xfId="1" applyNumberFormat="1" applyFont="1" applyFill="1" applyBorder="1"/>
    <xf numFmtId="3" fontId="13" fillId="0" borderId="167" xfId="1" applyNumberFormat="1" applyFont="1" applyFill="1" applyBorder="1"/>
    <xf numFmtId="3" fontId="23" fillId="0" borderId="168" xfId="1" applyNumberFormat="1" applyFont="1" applyFill="1" applyBorder="1"/>
    <xf numFmtId="3" fontId="23" fillId="0" borderId="33" xfId="1" applyNumberFormat="1" applyFont="1" applyFill="1" applyBorder="1"/>
    <xf numFmtId="3" fontId="13" fillId="0" borderId="142" xfId="1" applyNumberFormat="1" applyFont="1" applyFill="1" applyBorder="1"/>
    <xf numFmtId="3" fontId="13" fillId="0" borderId="169" xfId="1" applyNumberFormat="1" applyFont="1" applyBorder="1"/>
    <xf numFmtId="0" fontId="8" fillId="0" borderId="170" xfId="0" applyFont="1" applyFill="1" applyBorder="1" applyAlignment="1">
      <alignment horizontal="center"/>
    </xf>
    <xf numFmtId="3" fontId="13" fillId="0" borderId="65" xfId="1" applyNumberFormat="1" applyFont="1" applyFill="1" applyBorder="1"/>
    <xf numFmtId="3" fontId="23" fillId="0" borderId="171" xfId="1" applyNumberFormat="1" applyFont="1" applyFill="1" applyBorder="1"/>
    <xf numFmtId="3" fontId="13" fillId="0" borderId="172" xfId="1" applyNumberFormat="1" applyFont="1" applyFill="1" applyBorder="1"/>
    <xf numFmtId="3" fontId="13" fillId="0" borderId="173" xfId="1" applyNumberFormat="1" applyFont="1" applyFill="1" applyBorder="1"/>
    <xf numFmtId="3" fontId="13" fillId="0" borderId="171" xfId="1" applyNumberFormat="1" applyFont="1" applyFill="1" applyBorder="1"/>
    <xf numFmtId="3" fontId="13" fillId="0" borderId="152" xfId="1" applyNumberFormat="1" applyFont="1" applyFill="1" applyBorder="1"/>
    <xf numFmtId="3" fontId="23" fillId="0" borderId="152" xfId="1" applyNumberFormat="1" applyFont="1" applyFill="1" applyBorder="1"/>
    <xf numFmtId="3" fontId="23" fillId="0" borderId="27" xfId="1" applyNumberFormat="1" applyFont="1" applyFill="1" applyBorder="1"/>
    <xf numFmtId="3" fontId="13" fillId="0" borderId="174" xfId="1" applyNumberFormat="1" applyFont="1" applyFill="1" applyBorder="1"/>
    <xf numFmtId="3" fontId="13" fillId="0" borderId="154" xfId="1" applyNumberFormat="1" applyFont="1" applyFill="1" applyBorder="1"/>
    <xf numFmtId="3" fontId="23" fillId="0" borderId="160" xfId="1" applyNumberFormat="1" applyFont="1" applyFill="1" applyBorder="1"/>
    <xf numFmtId="3" fontId="13" fillId="0" borderId="156" xfId="1" applyNumberFormat="1" applyFont="1" applyFill="1" applyBorder="1"/>
    <xf numFmtId="3" fontId="13" fillId="0" borderId="175" xfId="1" applyNumberFormat="1" applyFont="1" applyFill="1" applyBorder="1"/>
    <xf numFmtId="3" fontId="13" fillId="0" borderId="155" xfId="1" applyNumberFormat="1" applyFont="1" applyFill="1" applyBorder="1"/>
    <xf numFmtId="3" fontId="13" fillId="0" borderId="163" xfId="1" applyNumberFormat="1" applyFont="1" applyFill="1" applyBorder="1"/>
    <xf numFmtId="3" fontId="13" fillId="0" borderId="176" xfId="1" applyNumberFormat="1" applyFont="1" applyFill="1" applyBorder="1"/>
    <xf numFmtId="3" fontId="23" fillId="0" borderId="161" xfId="1" applyNumberFormat="1" applyFont="1" applyFill="1" applyBorder="1"/>
    <xf numFmtId="3" fontId="13" fillId="0" borderId="162" xfId="1" applyNumberFormat="1" applyFont="1" applyFill="1" applyBorder="1"/>
    <xf numFmtId="3" fontId="13" fillId="4" borderId="32" xfId="1" applyNumberFormat="1" applyFont="1" applyFill="1" applyBorder="1"/>
    <xf numFmtId="3" fontId="13" fillId="0" borderId="165" xfId="1" applyNumberFormat="1" applyFont="1" applyBorder="1"/>
    <xf numFmtId="3" fontId="13" fillId="0" borderId="166" xfId="1" applyNumberFormat="1" applyFont="1" applyBorder="1"/>
    <xf numFmtId="3" fontId="13" fillId="0" borderId="31" xfId="1" applyNumberFormat="1" applyFont="1" applyBorder="1"/>
    <xf numFmtId="3" fontId="13" fillId="0" borderId="57" xfId="1" applyNumberFormat="1" applyFont="1" applyBorder="1"/>
    <xf numFmtId="3" fontId="23" fillId="0" borderId="57" xfId="1" applyNumberFormat="1" applyFont="1" applyBorder="1"/>
    <xf numFmtId="3" fontId="23" fillId="0" borderId="31" xfId="1" applyNumberFormat="1" applyFont="1" applyBorder="1"/>
    <xf numFmtId="3" fontId="13" fillId="0" borderId="167" xfId="1" applyNumberFormat="1" applyFont="1" applyBorder="1"/>
    <xf numFmtId="3" fontId="23" fillId="0" borderId="168" xfId="1" applyNumberFormat="1" applyFont="1" applyBorder="1"/>
    <xf numFmtId="3" fontId="23" fillId="0" borderId="33" xfId="1" applyNumberFormat="1" applyFont="1" applyBorder="1"/>
    <xf numFmtId="0" fontId="8" fillId="0" borderId="170" xfId="0" applyFont="1" applyBorder="1" applyAlignment="1">
      <alignment horizontal="center"/>
    </xf>
    <xf numFmtId="3" fontId="13" fillId="4" borderId="65" xfId="1" applyNumberFormat="1" applyFont="1" applyFill="1" applyBorder="1"/>
    <xf numFmtId="3" fontId="23" fillId="4" borderId="171" xfId="1" applyNumberFormat="1" applyFont="1" applyFill="1" applyBorder="1"/>
    <xf numFmtId="3" fontId="13" fillId="0" borderId="172" xfId="1" applyNumberFormat="1" applyFont="1" applyBorder="1"/>
    <xf numFmtId="3" fontId="13" fillId="0" borderId="171" xfId="1" applyNumberFormat="1" applyFont="1" applyBorder="1"/>
    <xf numFmtId="3" fontId="13" fillId="0" borderId="65" xfId="1" applyNumberFormat="1" applyFont="1" applyBorder="1"/>
    <xf numFmtId="3" fontId="23" fillId="0" borderId="171" xfId="1" applyNumberFormat="1" applyFont="1" applyBorder="1"/>
    <xf numFmtId="3" fontId="13" fillId="0" borderId="174" xfId="1" applyNumberFormat="1" applyFont="1" applyBorder="1"/>
    <xf numFmtId="3" fontId="13" fillId="4" borderId="154" xfId="1" applyNumberFormat="1" applyFont="1" applyFill="1" applyBorder="1"/>
    <xf numFmtId="3" fontId="23" fillId="4" borderId="160" xfId="1" applyNumberFormat="1" applyFont="1" applyFill="1" applyBorder="1"/>
    <xf numFmtId="3" fontId="23" fillId="4" borderId="155" xfId="1" applyNumberFormat="1" applyFont="1" applyFill="1" applyBorder="1"/>
    <xf numFmtId="3" fontId="13" fillId="0" borderId="175" xfId="1" applyNumberFormat="1" applyFont="1" applyBorder="1"/>
    <xf numFmtId="3" fontId="13" fillId="0" borderId="163" xfId="1" applyNumberFormat="1" applyFont="1" applyBorder="1"/>
    <xf numFmtId="49" fontId="8" fillId="0" borderId="178" xfId="0" applyNumberFormat="1" applyFont="1" applyBorder="1" applyAlignment="1">
      <alignment horizontal="center"/>
    </xf>
    <xf numFmtId="49" fontId="8" fillId="0" borderId="177" xfId="0" applyNumberFormat="1" applyFont="1" applyBorder="1" applyAlignment="1">
      <alignment horizontal="center"/>
    </xf>
    <xf numFmtId="3" fontId="8" fillId="0" borderId="0" xfId="0" applyNumberFormat="1" applyFont="1"/>
    <xf numFmtId="0" fontId="94" fillId="0" borderId="0" xfId="0" applyFont="1"/>
    <xf numFmtId="0" fontId="7" fillId="0" borderId="0" xfId="0" applyFont="1" applyAlignment="1"/>
    <xf numFmtId="0" fontId="34" fillId="0" borderId="0" xfId="0" applyFont="1" applyAlignment="1"/>
    <xf numFmtId="49" fontId="41" fillId="0" borderId="0" xfId="5" quotePrefix="1" applyNumberFormat="1" applyFont="1" applyFill="1"/>
    <xf numFmtId="0" fontId="24" fillId="0" borderId="0" xfId="0" applyFont="1" applyFill="1"/>
    <xf numFmtId="0" fontId="21" fillId="0" borderId="0" xfId="0" applyFont="1" applyFill="1"/>
    <xf numFmtId="49" fontId="60" fillId="0" borderId="0" xfId="5" applyNumberFormat="1" applyFont="1" applyFill="1"/>
    <xf numFmtId="49" fontId="63" fillId="0" borderId="0" xfId="5" applyNumberFormat="1" applyFont="1" applyFill="1"/>
    <xf numFmtId="49" fontId="46" fillId="0" borderId="0" xfId="5" applyNumberFormat="1" applyFont="1" applyFill="1"/>
    <xf numFmtId="168" fontId="42" fillId="0" borderId="0" xfId="1" applyNumberFormat="1" applyFont="1" applyFill="1" applyAlignment="1">
      <alignment horizontal="right"/>
    </xf>
    <xf numFmtId="40" fontId="76" fillId="0" borderId="0" xfId="1" applyFont="1" applyBorder="1"/>
    <xf numFmtId="40" fontId="47" fillId="0" borderId="35" xfId="1" applyFont="1" applyFill="1" applyBorder="1"/>
    <xf numFmtId="0" fontId="32" fillId="0" borderId="0" xfId="0" applyFont="1" applyFill="1"/>
    <xf numFmtId="0" fontId="23" fillId="0" borderId="0" xfId="0" applyFont="1" applyFill="1" applyBorder="1" applyAlignment="1">
      <alignment horizontal="left"/>
    </xf>
    <xf numFmtId="49" fontId="41" fillId="0" borderId="35" xfId="5" applyNumberFormat="1" applyFont="1" applyFill="1" applyBorder="1"/>
    <xf numFmtId="49" fontId="41" fillId="0" borderId="0" xfId="5" applyNumberFormat="1" applyFont="1" applyFill="1" applyBorder="1"/>
    <xf numFmtId="4" fontId="47" fillId="0" borderId="0" xfId="0" applyNumberFormat="1" applyFont="1" applyFill="1" applyBorder="1"/>
    <xf numFmtId="49" fontId="42" fillId="0" borderId="35" xfId="5" applyNumberFormat="1" applyFont="1" applyFill="1" applyBorder="1"/>
    <xf numFmtId="49" fontId="42" fillId="0" borderId="0" xfId="5" applyNumberFormat="1" applyFont="1" applyFill="1" applyBorder="1"/>
    <xf numFmtId="3" fontId="47" fillId="0" borderId="0" xfId="0" applyNumberFormat="1" applyFont="1" applyFill="1" applyBorder="1"/>
    <xf numFmtId="0" fontId="19" fillId="0" borderId="111" xfId="0" applyFont="1" applyFill="1" applyBorder="1"/>
    <xf numFmtId="0" fontId="50" fillId="0" borderId="112" xfId="0" applyFont="1" applyFill="1" applyBorder="1"/>
    <xf numFmtId="3" fontId="68" fillId="0" borderId="37" xfId="0" applyNumberFormat="1" applyFont="1" applyFill="1" applyBorder="1"/>
    <xf numFmtId="0" fontId="47" fillId="0" borderId="67" xfId="0" applyFont="1" applyFill="1" applyBorder="1"/>
    <xf numFmtId="0" fontId="68" fillId="0" borderId="42" xfId="0" applyFont="1" applyFill="1" applyBorder="1" applyAlignment="1">
      <alignment horizontal="center"/>
    </xf>
    <xf numFmtId="1" fontId="68" fillId="0" borderId="37" xfId="0" applyNumberFormat="1" applyFont="1" applyFill="1" applyBorder="1"/>
    <xf numFmtId="3" fontId="68" fillId="0" borderId="117" xfId="0" applyNumberFormat="1" applyFont="1" applyFill="1" applyBorder="1"/>
    <xf numFmtId="0" fontId="19" fillId="0" borderId="114" xfId="0" applyFont="1" applyFill="1" applyBorder="1"/>
    <xf numFmtId="0" fontId="50" fillId="0" borderId="18" xfId="0" applyFont="1" applyFill="1" applyBorder="1"/>
    <xf numFmtId="3" fontId="47" fillId="0" borderId="18" xfId="0" applyNumberFormat="1" applyFont="1" applyFill="1" applyBorder="1"/>
    <xf numFmtId="0" fontId="47" fillId="0" borderId="18" xfId="0" applyFont="1" applyFill="1" applyBorder="1"/>
    <xf numFmtId="0" fontId="47" fillId="0" borderId="0" xfId="0" applyFont="1" applyFill="1" applyBorder="1" applyAlignment="1">
      <alignment horizontal="center"/>
    </xf>
    <xf numFmtId="0" fontId="68" fillId="0" borderId="0" xfId="0" applyFont="1" applyFill="1" applyBorder="1"/>
    <xf numFmtId="0" fontId="68" fillId="0" borderId="5" xfId="0" applyFont="1" applyFill="1" applyBorder="1"/>
    <xf numFmtId="0" fontId="19" fillId="0" borderId="103" xfId="0" applyFont="1" applyFill="1" applyBorder="1"/>
    <xf numFmtId="0" fontId="50" fillId="0" borderId="110" xfId="0" applyFont="1" applyFill="1" applyBorder="1"/>
    <xf numFmtId="0" fontId="47" fillId="0" borderId="39" xfId="0" applyFont="1" applyFill="1" applyBorder="1"/>
    <xf numFmtId="0" fontId="47" fillId="0" borderId="116" xfId="0" applyFont="1" applyFill="1" applyBorder="1"/>
    <xf numFmtId="0" fontId="47" fillId="0" borderId="44" xfId="0" applyFont="1" applyFill="1" applyBorder="1" applyAlignment="1">
      <alignment horizontal="center"/>
    </xf>
    <xf numFmtId="0" fontId="68" fillId="0" borderId="39" xfId="0" applyFont="1" applyFill="1" applyBorder="1"/>
    <xf numFmtId="0" fontId="68" fillId="0" borderId="118" xfId="0" applyFont="1" applyFill="1" applyBorder="1"/>
    <xf numFmtId="0" fontId="47" fillId="0" borderId="35" xfId="0" applyFont="1" applyFill="1" applyBorder="1"/>
    <xf numFmtId="0" fontId="47" fillId="0" borderId="100" xfId="0" applyFont="1" applyFill="1" applyBorder="1"/>
    <xf numFmtId="0" fontId="47" fillId="0" borderId="47" xfId="0" applyFont="1" applyFill="1" applyBorder="1" applyAlignment="1">
      <alignment horizontal="center"/>
    </xf>
    <xf numFmtId="0" fontId="68" fillId="0" borderId="35" xfId="0" applyFont="1" applyFill="1" applyBorder="1"/>
    <xf numFmtId="0" fontId="68" fillId="0" borderId="105" xfId="0" applyFont="1" applyFill="1" applyBorder="1"/>
    <xf numFmtId="0" fontId="19" fillId="0" borderId="4" xfId="0" applyFont="1" applyFill="1" applyBorder="1"/>
    <xf numFmtId="0" fontId="19" fillId="0" borderId="115" xfId="0" applyFont="1" applyFill="1" applyBorder="1"/>
    <xf numFmtId="0" fontId="50" fillId="0" borderId="116" xfId="0" applyFont="1" applyFill="1" applyBorder="1"/>
    <xf numFmtId="0" fontId="47" fillId="0" borderId="116" xfId="0" applyFont="1" applyFill="1" applyBorder="1" applyAlignment="1">
      <alignment horizontal="center"/>
    </xf>
    <xf numFmtId="0" fontId="68" fillId="0" borderId="116" xfId="0" applyFont="1" applyFill="1" applyBorder="1"/>
    <xf numFmtId="0" fontId="68" fillId="0" borderId="119" xfId="0" applyFont="1" applyFill="1" applyBorder="1"/>
    <xf numFmtId="0" fontId="50" fillId="0" borderId="68" xfId="0" applyFont="1" applyFill="1" applyBorder="1"/>
    <xf numFmtId="0" fontId="47" fillId="0" borderId="68" xfId="0" applyFont="1" applyFill="1" applyBorder="1"/>
    <xf numFmtId="0" fontId="19" fillId="0" borderId="106" xfId="0" applyFont="1" applyFill="1" applyBorder="1"/>
    <xf numFmtId="0" fontId="96" fillId="9" borderId="0" xfId="0" applyFont="1" applyFill="1"/>
    <xf numFmtId="166" fontId="96" fillId="9" borderId="0" xfId="14" applyFont="1" applyFill="1"/>
    <xf numFmtId="40" fontId="98" fillId="22" borderId="0" xfId="1" applyFont="1" applyFill="1" applyBorder="1"/>
    <xf numFmtId="40" fontId="99" fillId="22" borderId="0" xfId="1" applyFont="1" applyFill="1" applyBorder="1"/>
    <xf numFmtId="49" fontId="100" fillId="0" borderId="0" xfId="5" applyNumberFormat="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8" fillId="0" borderId="0" xfId="22" applyFont="1" applyAlignment="1">
      <alignment horizontal="left"/>
    </xf>
    <xf numFmtId="0" fontId="18" fillId="0" borderId="0" xfId="22" applyFont="1"/>
    <xf numFmtId="0" fontId="69" fillId="0" borderId="0" xfId="22" applyFont="1"/>
    <xf numFmtId="0" fontId="15" fillId="0" borderId="0" xfId="22" applyFont="1"/>
    <xf numFmtId="0" fontId="18" fillId="0" borderId="0" xfId="22" applyFont="1" applyBorder="1"/>
    <xf numFmtId="0" fontId="18" fillId="0" borderId="123" xfId="22" applyFont="1" applyBorder="1"/>
    <xf numFmtId="0" fontId="15" fillId="0" borderId="124" xfId="22" applyFont="1" applyBorder="1"/>
    <xf numFmtId="0" fontId="69" fillId="0" borderId="0" xfId="22" applyFont="1" applyAlignment="1">
      <alignment horizontal="left"/>
    </xf>
    <xf numFmtId="0" fontId="18" fillId="0" borderId="125" xfId="22" applyFont="1" applyBorder="1"/>
    <xf numFmtId="0" fontId="15" fillId="0" borderId="49" xfId="22" applyFont="1" applyBorder="1"/>
    <xf numFmtId="0" fontId="18" fillId="0" borderId="0" xfId="22" applyFont="1" applyAlignment="1"/>
    <xf numFmtId="0" fontId="16" fillId="0" borderId="0" xfId="22" applyFont="1" applyFill="1"/>
    <xf numFmtId="0" fontId="69" fillId="0" borderId="123" xfId="22" applyFont="1" applyBorder="1"/>
    <xf numFmtId="0" fontId="18" fillId="0" borderId="125" xfId="22" applyFont="1" applyBorder="1" applyAlignment="1">
      <alignment horizontal="left" vertical="justify" wrapText="1"/>
    </xf>
    <xf numFmtId="0" fontId="20" fillId="0" borderId="0" xfId="22" applyFont="1"/>
    <xf numFmtId="0" fontId="69" fillId="0" borderId="0" xfId="22" applyFont="1" applyBorder="1"/>
    <xf numFmtId="0" fontId="70" fillId="0" borderId="0" xfId="22" applyFont="1" applyBorder="1" applyAlignment="1">
      <alignment horizontal="left" vertical="justify" wrapText="1"/>
    </xf>
    <xf numFmtId="0" fontId="15" fillId="0" borderId="179" xfId="22" applyFont="1" applyBorder="1" applyAlignment="1">
      <alignment horizontal="left" vertical="center" wrapText="1"/>
    </xf>
    <xf numFmtId="0" fontId="15" fillId="0" borderId="180" xfId="22" applyFont="1" applyBorder="1" applyAlignment="1">
      <alignment horizontal="centerContinuous" wrapText="1" shrinkToFit="1"/>
    </xf>
    <xf numFmtId="0" fontId="15" fillId="0" borderId="180" xfId="22" applyFont="1" applyBorder="1" applyAlignment="1">
      <alignment horizontal="center" vertical="center"/>
    </xf>
    <xf numFmtId="0" fontId="15" fillId="0" borderId="181" xfId="22" applyFont="1" applyBorder="1" applyAlignment="1">
      <alignment horizontal="centerContinuous" vertical="center" wrapText="1"/>
    </xf>
    <xf numFmtId="0" fontId="17" fillId="0" borderId="179" xfId="22" applyFont="1" applyBorder="1" applyAlignment="1">
      <alignment horizontal="center" vertical="center"/>
    </xf>
    <xf numFmtId="0" fontId="17" fillId="0" borderId="182" xfId="22" applyFont="1" applyBorder="1" applyAlignment="1">
      <alignment horizontal="center" vertical="center"/>
    </xf>
    <xf numFmtId="0" fontId="20" fillId="0" borderId="179" xfId="22" applyFont="1" applyBorder="1" applyAlignment="1">
      <alignment horizontal="centerContinuous" vertical="center" wrapText="1"/>
    </xf>
    <xf numFmtId="0" fontId="20" fillId="0" borderId="182" xfId="22" applyFont="1" applyBorder="1" applyAlignment="1">
      <alignment horizontal="centerContinuous" vertical="center" wrapText="1"/>
    </xf>
    <xf numFmtId="0" fontId="15" fillId="0" borderId="0" xfId="22" applyFont="1" applyBorder="1"/>
    <xf numFmtId="0" fontId="20" fillId="0" borderId="184" xfId="22" applyFont="1" applyBorder="1" applyAlignment="1">
      <alignment horizontal="left" vertical="center" wrapText="1" shrinkToFit="1"/>
    </xf>
    <xf numFmtId="0" fontId="20" fillId="0" borderId="35" xfId="22" applyFont="1" applyBorder="1" applyAlignment="1">
      <alignment horizontal="centerContinuous" wrapText="1" shrinkToFit="1"/>
    </xf>
    <xf numFmtId="0" fontId="17" fillId="0" borderId="35" xfId="22" applyFont="1" applyBorder="1" applyAlignment="1">
      <alignment horizontal="centerContinuous" vertical="center" wrapText="1"/>
    </xf>
    <xf numFmtId="0" fontId="17" fillId="0" borderId="184" xfId="22" applyFont="1" applyBorder="1" applyAlignment="1">
      <alignment horizontal="centerContinuous" vertical="center" wrapText="1"/>
    </xf>
    <xf numFmtId="0" fontId="17" fillId="0" borderId="105" xfId="22" applyFont="1" applyBorder="1" applyAlignment="1">
      <alignment horizontal="centerContinuous" vertical="center" wrapText="1"/>
    </xf>
    <xf numFmtId="0" fontId="15" fillId="0" borderId="184" xfId="22" applyFont="1" applyBorder="1" applyAlignment="1">
      <alignment vertical="center" wrapText="1"/>
    </xf>
    <xf numFmtId="0" fontId="15" fillId="0" borderId="185" xfId="22" applyFont="1" applyBorder="1" applyAlignment="1">
      <alignment vertical="center" wrapText="1"/>
    </xf>
    <xf numFmtId="0" fontId="15" fillId="0" borderId="0" xfId="22" applyFont="1" applyBorder="1" applyAlignment="1">
      <alignment horizontal="center" vertical="center"/>
    </xf>
    <xf numFmtId="0" fontId="104" fillId="0" borderId="113" xfId="0" applyFont="1" applyBorder="1" applyAlignment="1">
      <alignment horizontal="left"/>
    </xf>
    <xf numFmtId="0" fontId="17" fillId="0" borderId="106" xfId="0" applyFont="1" applyBorder="1" applyAlignment="1">
      <alignment horizontal="left"/>
    </xf>
    <xf numFmtId="0" fontId="15" fillId="0" borderId="37" xfId="0" applyFont="1" applyBorder="1"/>
    <xf numFmtId="0" fontId="15" fillId="0" borderId="38" xfId="22" applyFont="1" applyBorder="1"/>
    <xf numFmtId="0" fontId="15" fillId="0" borderId="106" xfId="0" applyFont="1" applyBorder="1"/>
    <xf numFmtId="0" fontId="15" fillId="0" borderId="117" xfId="0" applyFont="1" applyBorder="1"/>
    <xf numFmtId="0" fontId="15" fillId="0" borderId="184" xfId="0" applyFont="1" applyBorder="1"/>
    <xf numFmtId="0" fontId="15" fillId="0" borderId="105" xfId="0" applyFont="1" applyBorder="1"/>
    <xf numFmtId="0" fontId="15" fillId="0" borderId="0" xfId="0" applyFont="1"/>
    <xf numFmtId="0" fontId="15" fillId="0" borderId="103" xfId="0" applyFont="1" applyBorder="1" applyAlignment="1">
      <alignment horizontal="left"/>
    </xf>
    <xf numFmtId="0" fontId="106" fillId="0" borderId="36" xfId="0" applyFont="1" applyBorder="1"/>
    <xf numFmtId="0" fontId="15" fillId="0" borderId="125" xfId="22" applyFont="1" applyBorder="1"/>
    <xf numFmtId="0" fontId="15" fillId="0" borderId="103" xfId="0" applyFont="1" applyBorder="1"/>
    <xf numFmtId="0" fontId="15" fillId="0" borderId="104" xfId="0" applyFont="1" applyBorder="1"/>
    <xf numFmtId="0" fontId="105" fillId="4" borderId="36" xfId="0" applyFont="1" applyFill="1" applyBorder="1" applyAlignment="1">
      <alignment horizontal="center" vertical="center"/>
    </xf>
    <xf numFmtId="0" fontId="15" fillId="0" borderId="36" xfId="0" applyFont="1" applyBorder="1"/>
    <xf numFmtId="0" fontId="105" fillId="0" borderId="36" xfId="0" applyFont="1" applyBorder="1" applyAlignment="1">
      <alignment horizontal="center" vertical="center"/>
    </xf>
    <xf numFmtId="4" fontId="15" fillId="0" borderId="184" xfId="0" applyNumberFormat="1" applyFont="1" applyBorder="1"/>
    <xf numFmtId="4" fontId="15" fillId="0" borderId="105" xfId="0" applyNumberFormat="1" applyFont="1" applyBorder="1"/>
    <xf numFmtId="4" fontId="15" fillId="0" borderId="103" xfId="0" applyNumberFormat="1" applyFont="1" applyBorder="1"/>
    <xf numFmtId="4" fontId="15" fillId="0" borderId="104" xfId="0" applyNumberFormat="1" applyFont="1" applyBorder="1"/>
    <xf numFmtId="0" fontId="15" fillId="0" borderId="184" xfId="0" applyFont="1" applyBorder="1" applyAlignment="1">
      <alignment horizontal="left"/>
    </xf>
    <xf numFmtId="0" fontId="15" fillId="0" borderId="35" xfId="0" applyFont="1" applyBorder="1"/>
    <xf numFmtId="0" fontId="15" fillId="0" borderId="35" xfId="0" applyFont="1" applyBorder="1" applyAlignment="1">
      <alignment horizontal="center"/>
    </xf>
    <xf numFmtId="0" fontId="15" fillId="0" borderId="113" xfId="0" applyFont="1" applyBorder="1"/>
    <xf numFmtId="38" fontId="15" fillId="0" borderId="0" xfId="22" applyNumberFormat="1" applyFont="1" applyBorder="1"/>
    <xf numFmtId="167" fontId="15" fillId="0" borderId="0" xfId="0" applyNumberFormat="1" applyFont="1"/>
    <xf numFmtId="0" fontId="17" fillId="0" borderId="35" xfId="0" applyFont="1" applyBorder="1" applyAlignment="1">
      <alignment horizontal="center"/>
    </xf>
    <xf numFmtId="4" fontId="15" fillId="0" borderId="0" xfId="0" applyNumberFormat="1" applyFont="1"/>
    <xf numFmtId="171" fontId="15" fillId="0" borderId="35" xfId="0" applyNumberFormat="1" applyFont="1" applyBorder="1"/>
    <xf numFmtId="4" fontId="17" fillId="0" borderId="186" xfId="0" applyNumberFormat="1" applyFont="1" applyBorder="1"/>
    <xf numFmtId="4" fontId="17" fillId="0" borderId="187" xfId="0" applyNumberFormat="1" applyFont="1" applyBorder="1"/>
    <xf numFmtId="0" fontId="16" fillId="4" borderId="113" xfId="0" applyFont="1" applyFill="1" applyBorder="1" applyAlignment="1"/>
    <xf numFmtId="0" fontId="97" fillId="4" borderId="185" xfId="0" applyFont="1" applyFill="1" applyBorder="1" applyAlignment="1"/>
    <xf numFmtId="0" fontId="17" fillId="0" borderId="184" xfId="0" applyFont="1" applyBorder="1" applyAlignment="1">
      <alignment horizontal="left"/>
    </xf>
    <xf numFmtId="0" fontId="17" fillId="0" borderId="111" xfId="0" applyFont="1" applyBorder="1" applyAlignment="1">
      <alignment horizontal="left"/>
    </xf>
    <xf numFmtId="0" fontId="15" fillId="0" borderId="41" xfId="0" applyFont="1" applyBorder="1"/>
    <xf numFmtId="0" fontId="17" fillId="0" borderId="35" xfId="0" applyFont="1" applyBorder="1"/>
    <xf numFmtId="0" fontId="16" fillId="0" borderId="35" xfId="0" applyFont="1" applyBorder="1"/>
    <xf numFmtId="3" fontId="16" fillId="0" borderId="105" xfId="0" applyNumberFormat="1" applyFont="1" applyBorder="1"/>
    <xf numFmtId="0" fontId="15" fillId="0" borderId="188" xfId="22" applyFont="1" applyBorder="1" applyAlignment="1">
      <alignment horizontal="left"/>
    </xf>
    <xf numFmtId="0" fontId="31" fillId="0" borderId="35" xfId="0" applyFont="1" applyBorder="1"/>
    <xf numFmtId="0" fontId="26" fillId="0" borderId="35" xfId="0" applyFont="1" applyFill="1" applyBorder="1"/>
    <xf numFmtId="0" fontId="15" fillId="0" borderId="184" xfId="0" applyFont="1" applyFill="1" applyBorder="1"/>
    <xf numFmtId="165" fontId="31" fillId="4" borderId="113" xfId="0" applyNumberFormat="1" applyFont="1" applyFill="1" applyBorder="1" applyAlignment="1">
      <alignment horizontal="right"/>
    </xf>
    <xf numFmtId="0" fontId="15" fillId="0" borderId="188" xfId="22" applyFont="1" applyBorder="1"/>
    <xf numFmtId="0" fontId="15" fillId="0" borderId="190" xfId="22" applyFont="1" applyBorder="1"/>
    <xf numFmtId="0" fontId="24" fillId="0" borderId="35" xfId="0" applyFont="1" applyBorder="1"/>
    <xf numFmtId="165" fontId="31" fillId="0" borderId="117" xfId="0" applyNumberFormat="1" applyFont="1" applyBorder="1" applyAlignment="1">
      <alignment horizontal="right"/>
    </xf>
    <xf numFmtId="0" fontId="27" fillId="0" borderId="35" xfId="0" applyFont="1" applyBorder="1"/>
    <xf numFmtId="0" fontId="15" fillId="0" borderId="35" xfId="22" applyFont="1" applyBorder="1"/>
    <xf numFmtId="165" fontId="31" fillId="0" borderId="191" xfId="0" applyNumberFormat="1" applyFont="1" applyBorder="1" applyAlignment="1">
      <alignment horizontal="right"/>
    </xf>
    <xf numFmtId="0" fontId="15" fillId="0" borderId="48" xfId="22" applyFont="1" applyBorder="1"/>
    <xf numFmtId="0" fontId="15" fillId="0" borderId="126" xfId="22" applyFont="1" applyBorder="1"/>
    <xf numFmtId="3" fontId="15" fillId="0" borderId="105" xfId="0" applyNumberFormat="1" applyFont="1" applyBorder="1"/>
    <xf numFmtId="0" fontId="15" fillId="0" borderId="186" xfId="22" applyFont="1" applyBorder="1" applyAlignment="1">
      <alignment horizontal="left"/>
    </xf>
    <xf numFmtId="0" fontId="15" fillId="0" borderId="127" xfId="22" applyFont="1" applyBorder="1"/>
    <xf numFmtId="0" fontId="15" fillId="0" borderId="193" xfId="22" applyFont="1" applyBorder="1"/>
    <xf numFmtId="0" fontId="15" fillId="0" borderId="194" xfId="22" applyFont="1" applyBorder="1"/>
    <xf numFmtId="0" fontId="15" fillId="0" borderId="195" xfId="22" applyFont="1" applyBorder="1"/>
    <xf numFmtId="0" fontId="15" fillId="0" borderId="186" xfId="22" applyFont="1" applyBorder="1"/>
    <xf numFmtId="0" fontId="15" fillId="0" borderId="187" xfId="22" applyFont="1" applyBorder="1"/>
    <xf numFmtId="3" fontId="15" fillId="0" borderId="0" xfId="22" applyNumberFormat="1" applyFont="1" applyBorder="1"/>
    <xf numFmtId="0" fontId="15" fillId="0" borderId="0" xfId="22" applyFont="1" applyBorder="1" applyAlignment="1">
      <alignment horizontal="left"/>
    </xf>
    <xf numFmtId="4" fontId="19" fillId="0" borderId="0" xfId="22" applyNumberFormat="1" applyFont="1" applyFill="1" applyBorder="1"/>
    <xf numFmtId="165" fontId="15" fillId="0" borderId="0" xfId="22" applyNumberFormat="1" applyFont="1" applyBorder="1"/>
    <xf numFmtId="0" fontId="16" fillId="0" borderId="0" xfId="22" applyFont="1" applyFill="1" applyBorder="1"/>
    <xf numFmtId="0" fontId="15" fillId="0" borderId="0" xfId="22" applyFont="1" applyAlignment="1">
      <alignment horizontal="left"/>
    </xf>
    <xf numFmtId="49" fontId="108" fillId="9" borderId="0" xfId="5" applyNumberFormat="1" applyFont="1" applyFill="1"/>
    <xf numFmtId="40" fontId="109" fillId="9" borderId="0" xfId="1" applyFont="1" applyFill="1" applyBorder="1"/>
    <xf numFmtId="49" fontId="60" fillId="9" borderId="0" xfId="5" applyNumberFormat="1" applyFont="1" applyFill="1"/>
    <xf numFmtId="0" fontId="52" fillId="9" borderId="0" xfId="0" applyFont="1" applyFill="1"/>
    <xf numFmtId="4" fontId="25" fillId="0" borderId="5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"/>
    </xf>
    <xf numFmtId="0" fontId="17" fillId="0" borderId="103" xfId="0" applyFont="1" applyBorder="1" applyAlignment="1">
      <alignment horizontal="left"/>
    </xf>
    <xf numFmtId="0" fontId="17" fillId="0" borderId="36" xfId="0" applyFont="1" applyBorder="1"/>
    <xf numFmtId="3" fontId="15" fillId="0" borderId="35" xfId="0" applyNumberFormat="1" applyFont="1" applyBorder="1"/>
    <xf numFmtId="9" fontId="17" fillId="0" borderId="36" xfId="0" applyNumberFormat="1" applyFont="1" applyBorder="1" applyAlignment="1">
      <alignment horizontal="center" vertical="center"/>
    </xf>
    <xf numFmtId="10" fontId="17" fillId="0" borderId="36" xfId="0" applyNumberFormat="1" applyFont="1" applyBorder="1" applyAlignment="1">
      <alignment horizontal="center" vertical="center"/>
    </xf>
    <xf numFmtId="3" fontId="17" fillId="0" borderId="35" xfId="0" applyNumberFormat="1" applyFont="1" applyBorder="1"/>
    <xf numFmtId="0" fontId="105" fillId="0" borderId="48" xfId="0" applyFont="1" applyBorder="1" applyAlignment="1">
      <alignment horizontal="center" vertical="center"/>
    </xf>
    <xf numFmtId="0" fontId="15" fillId="0" borderId="123" xfId="0" applyFont="1" applyBorder="1"/>
    <xf numFmtId="0" fontId="15" fillId="0" borderId="188" xfId="0" applyFont="1" applyBorder="1"/>
    <xf numFmtId="0" fontId="15" fillId="0" borderId="190" xfId="0" applyFont="1" applyBorder="1"/>
    <xf numFmtId="0" fontId="17" fillId="20" borderId="183" xfId="22" applyFont="1" applyFill="1" applyBorder="1" applyAlignment="1">
      <alignment horizontal="center" vertical="center" wrapText="1"/>
    </xf>
    <xf numFmtId="0" fontId="16" fillId="20" borderId="100" xfId="22" applyFont="1" applyFill="1" applyBorder="1" applyAlignment="1">
      <alignment horizontal="centerContinuous" vertical="center" wrapText="1"/>
    </xf>
    <xf numFmtId="3" fontId="16" fillId="20" borderId="100" xfId="0" applyNumberFormat="1" applyFont="1" applyFill="1" applyBorder="1"/>
    <xf numFmtId="0" fontId="16" fillId="20" borderId="100" xfId="0" applyFont="1" applyFill="1" applyBorder="1"/>
    <xf numFmtId="4" fontId="16" fillId="20" borderId="100" xfId="0" applyNumberFormat="1" applyFont="1" applyFill="1" applyBorder="1"/>
    <xf numFmtId="0" fontId="16" fillId="20" borderId="189" xfId="22" applyFont="1" applyFill="1" applyBorder="1"/>
    <xf numFmtId="0" fontId="16" fillId="20" borderId="192" xfId="22" applyFont="1" applyFill="1" applyBorder="1"/>
    <xf numFmtId="0" fontId="16" fillId="20" borderId="122" xfId="22" applyFont="1" applyFill="1" applyBorder="1"/>
    <xf numFmtId="3" fontId="16" fillId="20" borderId="51" xfId="22" applyNumberFormat="1" applyFont="1" applyFill="1" applyBorder="1"/>
    <xf numFmtId="0" fontId="105" fillId="24" borderId="36" xfId="0" applyFont="1" applyFill="1" applyBorder="1" applyAlignment="1">
      <alignment horizontal="center" vertical="center"/>
    </xf>
    <xf numFmtId="0" fontId="16" fillId="24" borderId="100" xfId="0" applyFont="1" applyFill="1" applyBorder="1"/>
    <xf numFmtId="0" fontId="17" fillId="24" borderId="184" xfId="0" applyFont="1" applyFill="1" applyBorder="1" applyAlignment="1">
      <alignment horizontal="left"/>
    </xf>
    <xf numFmtId="0" fontId="17" fillId="24" borderId="35" xfId="0" applyFont="1" applyFill="1" applyBorder="1"/>
    <xf numFmtId="0" fontId="17" fillId="24" borderId="113" xfId="0" applyFont="1" applyFill="1" applyBorder="1"/>
    <xf numFmtId="0" fontId="17" fillId="24" borderId="184" xfId="0" applyFont="1" applyFill="1" applyBorder="1"/>
    <xf numFmtId="0" fontId="17" fillId="24" borderId="105" xfId="0" applyFont="1" applyFill="1" applyBorder="1"/>
    <xf numFmtId="0" fontId="8" fillId="0" borderId="15" xfId="0" applyFont="1" applyFill="1" applyBorder="1"/>
    <xf numFmtId="0" fontId="8" fillId="0" borderId="2" xfId="0" applyFont="1" applyFill="1" applyBorder="1"/>
    <xf numFmtId="49" fontId="8" fillId="0" borderId="2" xfId="0" applyNumberFormat="1" applyFont="1" applyFill="1" applyBorder="1" applyAlignment="1"/>
    <xf numFmtId="0" fontId="8" fillId="0" borderId="131" xfId="0" applyFont="1" applyFill="1" applyBorder="1"/>
    <xf numFmtId="0" fontId="8" fillId="0" borderId="17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7" xfId="0" applyFont="1" applyFill="1" applyBorder="1"/>
    <xf numFmtId="49" fontId="8" fillId="0" borderId="7" xfId="0" applyNumberFormat="1" applyFont="1" applyFill="1" applyBorder="1" applyAlignment="1"/>
    <xf numFmtId="0" fontId="8" fillId="0" borderId="135" xfId="0" applyFont="1" applyFill="1" applyBorder="1"/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8" fillId="0" borderId="7" xfId="0" applyNumberFormat="1" applyFont="1" applyFill="1" applyBorder="1" applyAlignment="1">
      <alignment horizontal="center"/>
    </xf>
    <xf numFmtId="0" fontId="7" fillId="0" borderId="15" xfId="0" applyFont="1" applyFill="1" applyBorder="1"/>
    <xf numFmtId="0" fontId="7" fillId="0" borderId="2" xfId="0" applyFont="1" applyFill="1" applyBorder="1" applyAlignment="1">
      <alignment horizontal="right"/>
    </xf>
    <xf numFmtId="0" fontId="8" fillId="0" borderId="3" xfId="0" applyFont="1" applyFill="1" applyBorder="1"/>
    <xf numFmtId="49" fontId="8" fillId="0" borderId="18" xfId="0" applyNumberFormat="1" applyFont="1" applyFill="1" applyBorder="1" applyAlignment="1">
      <alignment horizontal="center"/>
    </xf>
    <xf numFmtId="0" fontId="7" fillId="0" borderId="19" xfId="0" applyFont="1" applyFill="1" applyBorder="1"/>
    <xf numFmtId="0" fontId="8" fillId="0" borderId="20" xfId="0" applyFont="1" applyFill="1" applyBorder="1" applyAlignment="1">
      <alignment horizontal="left"/>
    </xf>
    <xf numFmtId="0" fontId="8" fillId="0" borderId="20" xfId="0" applyFont="1" applyFill="1" applyBorder="1"/>
    <xf numFmtId="49" fontId="8" fillId="0" borderId="20" xfId="0" applyNumberFormat="1" applyFont="1" applyFill="1" applyBorder="1" applyAlignment="1">
      <alignment horizontal="center"/>
    </xf>
    <xf numFmtId="0" fontId="8" fillId="0" borderId="21" xfId="0" applyFont="1" applyFill="1" applyBorder="1"/>
    <xf numFmtId="0" fontId="45" fillId="0" borderId="0" xfId="0" quotePrefix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10" fillId="23" borderId="45" xfId="0" applyFont="1" applyFill="1" applyBorder="1" applyAlignment="1">
      <alignment horizontal="center" vertical="center"/>
    </xf>
    <xf numFmtId="0" fontId="110" fillId="23" borderId="36" xfId="0" applyFont="1" applyFill="1" applyBorder="1" applyAlignment="1">
      <alignment horizontal="center" vertical="center"/>
    </xf>
    <xf numFmtId="0" fontId="107" fillId="23" borderId="45" xfId="0" applyFont="1" applyFill="1" applyBorder="1" applyAlignment="1">
      <alignment horizontal="center" vertical="center"/>
    </xf>
    <xf numFmtId="0" fontId="107" fillId="23" borderId="3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4" fillId="0" borderId="0" xfId="0" applyFont="1" applyAlignment="1">
      <alignment horizontal="center"/>
    </xf>
    <xf numFmtId="3" fontId="69" fillId="0" borderId="110" xfId="0" applyNumberFormat="1" applyFont="1" applyBorder="1" applyAlignment="1">
      <alignment horizontal="center"/>
    </xf>
    <xf numFmtId="3" fontId="69" fillId="0" borderId="44" xfId="0" applyNumberFormat="1" applyFont="1" applyBorder="1" applyAlignment="1">
      <alignment horizontal="center"/>
    </xf>
    <xf numFmtId="3" fontId="18" fillId="0" borderId="112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3" fontId="47" fillId="0" borderId="113" xfId="0" applyNumberFormat="1" applyFont="1" applyBorder="1" applyAlignment="1">
      <alignment horizontal="center"/>
    </xf>
    <xf numFmtId="3" fontId="47" fillId="0" borderId="47" xfId="0" applyNumberFormat="1" applyFont="1" applyBorder="1" applyAlignment="1">
      <alignment horizontal="center"/>
    </xf>
    <xf numFmtId="0" fontId="19" fillId="0" borderId="128" xfId="0" applyFont="1" applyFill="1" applyBorder="1" applyAlignment="1">
      <alignment horizontal="center"/>
    </xf>
    <xf numFmtId="0" fontId="19" fillId="0" borderId="47" xfId="0" applyFont="1" applyFill="1" applyBorder="1" applyAlignment="1">
      <alignment horizontal="center"/>
    </xf>
    <xf numFmtId="3" fontId="47" fillId="0" borderId="113" xfId="0" applyNumberFormat="1" applyFont="1" applyFill="1" applyBorder="1" applyAlignment="1">
      <alignment horizontal="center"/>
    </xf>
    <xf numFmtId="3" fontId="47" fillId="0" borderId="47" xfId="0" applyNumberFormat="1" applyFont="1" applyFill="1" applyBorder="1" applyAlignment="1">
      <alignment horizontal="center"/>
    </xf>
    <xf numFmtId="3" fontId="69" fillId="0" borderId="110" xfId="0" applyNumberFormat="1" applyFont="1" applyFill="1" applyBorder="1" applyAlignment="1">
      <alignment horizontal="center"/>
    </xf>
    <xf numFmtId="3" fontId="69" fillId="0" borderId="44" xfId="0" applyNumberFormat="1" applyFont="1" applyFill="1" applyBorder="1" applyAlignment="1">
      <alignment horizontal="center"/>
    </xf>
    <xf numFmtId="3" fontId="47" fillId="0" borderId="125" xfId="0" applyNumberFormat="1" applyFont="1" applyFill="1" applyBorder="1" applyAlignment="1">
      <alignment horizontal="center"/>
    </xf>
    <xf numFmtId="3" fontId="47" fillId="0" borderId="49" xfId="0" applyNumberFormat="1" applyFont="1" applyFill="1" applyBorder="1" applyAlignment="1">
      <alignment horizontal="center"/>
    </xf>
    <xf numFmtId="0" fontId="85" fillId="0" borderId="126" xfId="0" applyFont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19" fillId="0" borderId="128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49" fillId="0" borderId="35" xfId="0" applyFont="1" applyBorder="1" applyAlignment="1">
      <alignment horizontal="center" vertical="center" wrapText="1"/>
    </xf>
  </cellXfs>
  <cellStyles count="23">
    <cellStyle name="Binlik Ayracı 2" xfId="11"/>
    <cellStyle name="Comma 2" xfId="2"/>
    <cellStyle name="Comma 2 2" xfId="14"/>
    <cellStyle name="Comma 3" xfId="17"/>
    <cellStyle name="Comma 3 4" xfId="19"/>
    <cellStyle name="Comma_HALK 2003 MALİ TABLOLAR" xfId="3"/>
    <cellStyle name="Normal" xfId="0" builtinId="0"/>
    <cellStyle name="Normal 18" xfId="12"/>
    <cellStyle name="Normal 2" xfId="4"/>
    <cellStyle name="Normal 2 2" xfId="13"/>
    <cellStyle name="Normal 2 2 2" xfId="18"/>
    <cellStyle name="Normal 3" xfId="20"/>
    <cellStyle name="Normal 3 2" xfId="15"/>
    <cellStyle name="Normal 4" xfId="10"/>
    <cellStyle name="Normal 6" xfId="16"/>
    <cellStyle name="Normal 6 2" xfId="21"/>
    <cellStyle name="Normal_31.12.2009_AKTARIMSIZ_KIBRIS" xfId="5"/>
    <cellStyle name="Normal_BANKA DENETİM PROGRAMİ- YENİ 2005" xfId="22"/>
    <cellStyle name="Normal_DENETİM BİLANÇO DİP NOTLAR ÇALIŞMA ARZU " xfId="6"/>
    <cellStyle name="Normal_HALK 2003 MALİ TABLOLAR" xfId="7"/>
    <cellStyle name="s" xfId="8"/>
    <cellStyle name="Virgül" xfId="1" builtinId="3"/>
    <cellStyle name="Virgül [0]_2000GÖSTFAIZ.xls Grafik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3</xdr:row>
      <xdr:rowOff>0</xdr:rowOff>
    </xdr:from>
    <xdr:to>
      <xdr:col>5</xdr:col>
      <xdr:colOff>247650</xdr:colOff>
      <xdr:row>4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381500" y="45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171450</xdr:colOff>
      <xdr:row>3</xdr:row>
      <xdr:rowOff>0</xdr:rowOff>
    </xdr:from>
    <xdr:to>
      <xdr:col>5</xdr:col>
      <xdr:colOff>247650</xdr:colOff>
      <xdr:row>4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381500" y="4572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</xdr:row>
      <xdr:rowOff>0</xdr:rowOff>
    </xdr:from>
    <xdr:to>
      <xdr:col>4</xdr:col>
      <xdr:colOff>247650</xdr:colOff>
      <xdr:row>5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19500" y="590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19500" y="848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619500" y="848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619500" y="8486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619500" y="848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9525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619500" y="8486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9525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619500" y="8486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44</xdr:row>
      <xdr:rowOff>0</xdr:rowOff>
    </xdr:from>
    <xdr:to>
      <xdr:col>4</xdr:col>
      <xdr:colOff>247650</xdr:colOff>
      <xdr:row>45</xdr:row>
      <xdr:rowOff>9525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619500" y="8486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2827656</xdr:colOff>
      <xdr:row>127</xdr:row>
      <xdr:rowOff>47625</xdr:rowOff>
    </xdr:from>
    <xdr:to>
      <xdr:col>6</xdr:col>
      <xdr:colOff>2873375</xdr:colOff>
      <xdr:row>127</xdr:row>
      <xdr:rowOff>200025</xdr:rowOff>
    </xdr:to>
    <xdr:sp macro="" textlink="">
      <xdr:nvSpPr>
        <xdr:cNvPr id="2" name="Right Bracket 1"/>
        <xdr:cNvSpPr/>
      </xdr:nvSpPr>
      <xdr:spPr>
        <a:xfrm>
          <a:off x="4700906" y="27130375"/>
          <a:ext cx="45719" cy="1524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tr-TR"/>
        </a:p>
      </xdr:txBody>
    </xdr:sp>
    <xdr:clientData/>
  </xdr:twoCellAnchor>
  <xdr:twoCellAnchor>
    <xdr:from>
      <xdr:col>6</xdr:col>
      <xdr:colOff>1768475</xdr:colOff>
      <xdr:row>127</xdr:row>
      <xdr:rowOff>22225</xdr:rowOff>
    </xdr:from>
    <xdr:to>
      <xdr:col>6</xdr:col>
      <xdr:colOff>1825624</xdr:colOff>
      <xdr:row>127</xdr:row>
      <xdr:rowOff>174624</xdr:rowOff>
    </xdr:to>
    <xdr:sp macro="" textlink="">
      <xdr:nvSpPr>
        <xdr:cNvPr id="3" name="Left Bracket 2"/>
        <xdr:cNvSpPr/>
      </xdr:nvSpPr>
      <xdr:spPr>
        <a:xfrm>
          <a:off x="3641725" y="27104975"/>
          <a:ext cx="57149" cy="15239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tr-TR"/>
        </a:p>
      </xdr:txBody>
    </xdr:sp>
    <xdr:clientData/>
  </xdr:twoCellAnchor>
  <xdr:twoCellAnchor>
    <xdr:from>
      <xdr:col>8</xdr:col>
      <xdr:colOff>66675</xdr:colOff>
      <xdr:row>492</xdr:row>
      <xdr:rowOff>66675</xdr:rowOff>
    </xdr:from>
    <xdr:to>
      <xdr:col>8</xdr:col>
      <xdr:colOff>190500</xdr:colOff>
      <xdr:row>493</xdr:row>
      <xdr:rowOff>180975</xdr:rowOff>
    </xdr:to>
    <xdr:sp macro="" textlink="">
      <xdr:nvSpPr>
        <xdr:cNvPr id="4" name="Right Brace 3"/>
        <xdr:cNvSpPr/>
      </xdr:nvSpPr>
      <xdr:spPr bwMode="auto">
        <a:xfrm>
          <a:off x="6353175" y="96554925"/>
          <a:ext cx="123825" cy="361950"/>
        </a:xfrm>
        <a:prstGeom prst="rightBrac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tr-T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elgelerim\410040\Emel\30072004-K&#305;br&#305;s-Konsolide%20Tablolar-Merkez%20Bankas&#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elgelerim\410040\Emel\30072004-K&#305;br&#305;s-Konsolide%20Tablolar-Merkez%20Bankas&#30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cuments\Belgelerim\2011\HALK%20BANKASI%202011\Halk%20Bankas&#305;%20A.&#350;.-2011%20Y&#305;lsonu\DOCUME~1\cilman\LOCALS~1\Temp\DOCUME~1\ACANBA~1\LOCALS~1\Temp\Ekler-9%20oca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cilman\LOCALS~1\Temp\DOCUME~1\ACANBA~1\LOCALS~1\Temp\Ekler-9%20oca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zan"/>
      <sheetName val="veri tabanı"/>
      <sheetName val="ORTALAMALAR"/>
      <sheetName val="EK 1 REVİZE BÜTÇE"/>
      <sheetName val="EK 2 REVİZE GELİR GİDER"/>
      <sheetName val="Aktif Pasif"/>
      <sheetName val="150-Gelir Gider Format $"/>
      <sheetName val="USD BLNÇO"/>
      <sheetName val="DİSPONİBİLİTE"/>
      <sheetName val="MEVDUATLAR"/>
      <sheetName val="MEVDUATLAR (2)"/>
      <sheetName val="KREDİ VE AVANSLAR"/>
      <sheetName val="tl mev.munzam"/>
      <sheetName val="tl-yp mun.eki"/>
      <sheetName val="yp mev.munzam"/>
      <sheetName val="MEVKRD"/>
      <sheetName val="bilanço (2)"/>
      <sheetName val="KARZARAR"/>
      <sheetName val="30 06 gelir giderin toplama"/>
      <sheetName val="VAZIYET"/>
      <sheetName val="VAZIYET ($)"/>
      <sheetName val="K-Z_MIS"/>
      <sheetName val="FAİZ DIŞI GEL-GİD "/>
      <sheetName val="MEVDUAT"/>
      <sheetName val="MENKUL"/>
      <sheetName val="KREDİ"/>
      <sheetName val="GNK"/>
      <sheetName val="TAK. KRED."/>
      <sheetName val="MİR"/>
      <sheetName val="GNK (yeni)"/>
      <sheetName val="HEDEF-FİİLİ"/>
      <sheetName val="Rasyo (2)"/>
      <sheetName val="Yeni Rasyo"/>
      <sheetName val="bilanço"/>
      <sheetName val="bilanço_dikey"/>
      <sheetName val="kar_zarar (mis-li)"/>
      <sheetName val="kar_zarar_dikey"/>
      <sheetName val="Analiz"/>
      <sheetName val="veri"/>
      <sheetName val="veri (2)"/>
      <sheetName val="Bilanço( günlük)"/>
      <sheetName val="Kar-Zarar(günlük)"/>
      <sheetName val="Konsolide_Bilanco_1"/>
      <sheetName val="Konsolide_Kar_Zarar_2"/>
      <sheetName val="Kons._Faiz_Dısı_GelirGider_3"/>
      <sheetName val="Kons._Kredi_GNK_4"/>
      <sheetName val="Kons._Kredi_GNK_4 (2)"/>
      <sheetName val="TOA_Kons_5"/>
      <sheetName val="Oranlar_6"/>
      <sheetName val="AYLIK_aktpas_7"/>
      <sheetName val="AYLIK_GRAFİK_8"/>
      <sheetName val="KÜMÜLATİF_aktpas_9(KOM)"/>
      <sheetName val="KÜMÜLE_GRAFİK_10"/>
      <sheetName val="KÜMÜLATİF_aktpas_9 (2)"/>
      <sheetName val="KÜMÜLE_GRAFİK_10 (2)"/>
      <sheetName val="Arif"/>
      <sheetName val="aktif buy_13"/>
      <sheetName val="k-z_14"/>
      <sheetName val="vdsiz tl mevduat_15"/>
      <sheetName val="vdli tl mevduat_16"/>
      <sheetName val="vdsiz yp mevduat_17"/>
      <sheetName val="vdli yp mevduat_18"/>
      <sheetName val="Tarımsal Krediler_19"/>
      <sheetName val="ticari krediler_20"/>
      <sheetName val="Bireysel_21"/>
      <sheetName val="TOA_22"/>
      <sheetName val="USD BLNÇO (2)"/>
    </sheetNames>
    <sheetDataSet>
      <sheetData sheetId="0"/>
      <sheetData sheetId="1" refreshError="1">
        <row r="91">
          <cell r="X9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zan"/>
      <sheetName val="veri tabanı"/>
      <sheetName val="ORTALAMALAR"/>
      <sheetName val="EK 1 REVİZE BÜTÇE"/>
      <sheetName val="EK 2 REVİZE GELİR GİDER"/>
      <sheetName val="Aktif Pasif"/>
      <sheetName val="150-Gelir Gider Format $"/>
      <sheetName val="USD BLNÇO"/>
      <sheetName val="DİSPONİBİLİTE"/>
      <sheetName val="MEVDUATLAR"/>
      <sheetName val="MEVDUATLAR (2)"/>
      <sheetName val="KREDİ VE AVANSLAR"/>
      <sheetName val="tl mev.munzam"/>
      <sheetName val="tl-yp mun.eki"/>
      <sheetName val="yp mev.munzam"/>
      <sheetName val="MEVKRD"/>
      <sheetName val="bilanço (2)"/>
      <sheetName val="KARZARAR"/>
      <sheetName val="30 06 gelir giderin toplama"/>
      <sheetName val="VAZIYET"/>
      <sheetName val="VAZIYET ($)"/>
      <sheetName val="K-Z_MIS"/>
      <sheetName val="FAİZ DIŞI GEL-GİD "/>
      <sheetName val="MEVDUAT"/>
      <sheetName val="MENKUL"/>
      <sheetName val="KREDİ"/>
      <sheetName val="GNK"/>
      <sheetName val="TAK. KRED."/>
      <sheetName val="MİR"/>
      <sheetName val="GNK (yeni)"/>
      <sheetName val="HEDEF-FİİLİ"/>
      <sheetName val="Rasyo (2)"/>
      <sheetName val="Yeni Rasyo"/>
      <sheetName val="bilanço"/>
      <sheetName val="bilanço_dikey"/>
      <sheetName val="kar_zarar (mis-li)"/>
      <sheetName val="kar_zarar_dikey"/>
      <sheetName val="Analiz"/>
      <sheetName val="veri"/>
      <sheetName val="veri (2)"/>
      <sheetName val="Bilanço( günlük)"/>
      <sheetName val="Kar-Zarar(günlük)"/>
      <sheetName val="Konsolide_Bilanco_1"/>
      <sheetName val="Konsolide_Kar_Zarar_2"/>
      <sheetName val="Kons._Faiz_Dısı_GelirGider_3"/>
      <sheetName val="Kons._Kredi_GNK_4"/>
      <sheetName val="Kons._Kredi_GNK_4 (2)"/>
      <sheetName val="TOA_Kons_5"/>
      <sheetName val="Oranlar_6"/>
      <sheetName val="AYLIK_aktpas_7"/>
      <sheetName val="AYLIK_GRAFİK_8"/>
      <sheetName val="KÜMÜLATİF_aktpas_9(KOM)"/>
      <sheetName val="KÜMÜLE_GRAFİK_10"/>
      <sheetName val="KÜMÜLATİF_aktpas_9 (2)"/>
      <sheetName val="KÜMÜLE_GRAFİK_10 (2)"/>
      <sheetName val="Arif"/>
      <sheetName val="aktif buy_13"/>
      <sheetName val="k-z_14"/>
      <sheetName val="vdsiz tl mevduat_15"/>
      <sheetName val="vdli tl mevduat_16"/>
      <sheetName val="vdsiz yp mevduat_17"/>
      <sheetName val="vdli yp mevduat_18"/>
      <sheetName val="Tarımsal Krediler_19"/>
      <sheetName val="ticari krediler_20"/>
      <sheetName val="Bireysel_21"/>
      <sheetName val="TOA_22"/>
      <sheetName val="USD BLNÇO (2)"/>
    </sheetNames>
    <sheetDataSet>
      <sheetData sheetId="0"/>
      <sheetData sheetId="1" refreshError="1">
        <row r="91">
          <cell r="X9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</sheetNames>
    <sheetDataSet>
      <sheetData sheetId="0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</sheetNames>
    <sheetDataSet>
      <sheetData sheetId="0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>
      <selection activeCell="E8" sqref="E8"/>
    </sheetView>
  </sheetViews>
  <sheetFormatPr defaultRowHeight="15" x14ac:dyDescent="0.25"/>
  <cols>
    <col min="1" max="1" width="9.28515625" style="730" customWidth="1"/>
    <col min="2" max="2" width="27.42578125" style="632" customWidth="1"/>
    <col min="3" max="3" width="7" style="632" customWidth="1"/>
    <col min="4" max="4" width="11.85546875" style="632" bestFit="1" customWidth="1"/>
    <col min="5" max="5" width="11" style="632" customWidth="1"/>
    <col min="6" max="6" width="12.28515625" style="632" customWidth="1"/>
    <col min="7" max="7" width="12.28515625" style="640" customWidth="1"/>
    <col min="8" max="9" width="4.140625" style="632" customWidth="1"/>
    <col min="10" max="10" width="9.140625" style="632"/>
    <col min="11" max="11" width="13" style="632" customWidth="1"/>
    <col min="12" max="12" width="10.7109375" style="632" bestFit="1" customWidth="1"/>
    <col min="13" max="13" width="10.140625" style="632" bestFit="1" customWidth="1"/>
    <col min="14" max="14" width="9.140625" style="632"/>
    <col min="15" max="15" width="8" style="632" customWidth="1"/>
    <col min="16" max="256" width="9.140625" style="632"/>
    <col min="257" max="257" width="8.28515625" style="632" customWidth="1"/>
    <col min="258" max="258" width="27.42578125" style="632" customWidth="1"/>
    <col min="259" max="259" width="4.140625" style="632" customWidth="1"/>
    <col min="260" max="260" width="11.85546875" style="632" bestFit="1" customWidth="1"/>
    <col min="261" max="261" width="11.42578125" style="632" customWidth="1"/>
    <col min="262" max="262" width="12" style="632" customWidth="1"/>
    <col min="263" max="263" width="12.28515625" style="632" customWidth="1"/>
    <col min="264" max="265" width="4.140625" style="632" customWidth="1"/>
    <col min="266" max="266" width="9.140625" style="632"/>
    <col min="267" max="267" width="13" style="632" customWidth="1"/>
    <col min="268" max="268" width="10.7109375" style="632" bestFit="1" customWidth="1"/>
    <col min="269" max="269" width="10.140625" style="632" bestFit="1" customWidth="1"/>
    <col min="270" max="270" width="9.140625" style="632"/>
    <col min="271" max="271" width="8" style="632" customWidth="1"/>
    <col min="272" max="512" width="9.140625" style="632"/>
    <col min="513" max="513" width="8.28515625" style="632" customWidth="1"/>
    <col min="514" max="514" width="27.42578125" style="632" customWidth="1"/>
    <col min="515" max="515" width="4.140625" style="632" customWidth="1"/>
    <col min="516" max="516" width="11.85546875" style="632" bestFit="1" customWidth="1"/>
    <col min="517" max="517" width="11.42578125" style="632" customWidth="1"/>
    <col min="518" max="518" width="12" style="632" customWidth="1"/>
    <col min="519" max="519" width="12.28515625" style="632" customWidth="1"/>
    <col min="520" max="521" width="4.140625" style="632" customWidth="1"/>
    <col min="522" max="522" width="9.140625" style="632"/>
    <col min="523" max="523" width="13" style="632" customWidth="1"/>
    <col min="524" max="524" width="10.7109375" style="632" bestFit="1" customWidth="1"/>
    <col min="525" max="525" width="10.140625" style="632" bestFit="1" customWidth="1"/>
    <col min="526" max="526" width="9.140625" style="632"/>
    <col min="527" max="527" width="8" style="632" customWidth="1"/>
    <col min="528" max="768" width="9.140625" style="632"/>
    <col min="769" max="769" width="8.28515625" style="632" customWidth="1"/>
    <col min="770" max="770" width="27.42578125" style="632" customWidth="1"/>
    <col min="771" max="771" width="4.140625" style="632" customWidth="1"/>
    <col min="772" max="772" width="11.85546875" style="632" bestFit="1" customWidth="1"/>
    <col min="773" max="773" width="11.42578125" style="632" customWidth="1"/>
    <col min="774" max="774" width="12" style="632" customWidth="1"/>
    <col min="775" max="775" width="12.28515625" style="632" customWidth="1"/>
    <col min="776" max="777" width="4.140625" style="632" customWidth="1"/>
    <col min="778" max="778" width="9.140625" style="632"/>
    <col min="779" max="779" width="13" style="632" customWidth="1"/>
    <col min="780" max="780" width="10.7109375" style="632" bestFit="1" customWidth="1"/>
    <col min="781" max="781" width="10.140625" style="632" bestFit="1" customWidth="1"/>
    <col min="782" max="782" width="9.140625" style="632"/>
    <col min="783" max="783" width="8" style="632" customWidth="1"/>
    <col min="784" max="1024" width="9.140625" style="632"/>
    <col min="1025" max="1025" width="8.28515625" style="632" customWidth="1"/>
    <col min="1026" max="1026" width="27.42578125" style="632" customWidth="1"/>
    <col min="1027" max="1027" width="4.140625" style="632" customWidth="1"/>
    <col min="1028" max="1028" width="11.85546875" style="632" bestFit="1" customWidth="1"/>
    <col min="1029" max="1029" width="11.42578125" style="632" customWidth="1"/>
    <col min="1030" max="1030" width="12" style="632" customWidth="1"/>
    <col min="1031" max="1031" width="12.28515625" style="632" customWidth="1"/>
    <col min="1032" max="1033" width="4.140625" style="632" customWidth="1"/>
    <col min="1034" max="1034" width="9.140625" style="632"/>
    <col min="1035" max="1035" width="13" style="632" customWidth="1"/>
    <col min="1036" max="1036" width="10.7109375" style="632" bestFit="1" customWidth="1"/>
    <col min="1037" max="1037" width="10.140625" style="632" bestFit="1" customWidth="1"/>
    <col min="1038" max="1038" width="9.140625" style="632"/>
    <col min="1039" max="1039" width="8" style="632" customWidth="1"/>
    <col min="1040" max="1280" width="9.140625" style="632"/>
    <col min="1281" max="1281" width="8.28515625" style="632" customWidth="1"/>
    <col min="1282" max="1282" width="27.42578125" style="632" customWidth="1"/>
    <col min="1283" max="1283" width="4.140625" style="632" customWidth="1"/>
    <col min="1284" max="1284" width="11.85546875" style="632" bestFit="1" customWidth="1"/>
    <col min="1285" max="1285" width="11.42578125" style="632" customWidth="1"/>
    <col min="1286" max="1286" width="12" style="632" customWidth="1"/>
    <col min="1287" max="1287" width="12.28515625" style="632" customWidth="1"/>
    <col min="1288" max="1289" width="4.140625" style="632" customWidth="1"/>
    <col min="1290" max="1290" width="9.140625" style="632"/>
    <col min="1291" max="1291" width="13" style="632" customWidth="1"/>
    <col min="1292" max="1292" width="10.7109375" style="632" bestFit="1" customWidth="1"/>
    <col min="1293" max="1293" width="10.140625" style="632" bestFit="1" customWidth="1"/>
    <col min="1294" max="1294" width="9.140625" style="632"/>
    <col min="1295" max="1295" width="8" style="632" customWidth="1"/>
    <col min="1296" max="1536" width="9.140625" style="632"/>
    <col min="1537" max="1537" width="8.28515625" style="632" customWidth="1"/>
    <col min="1538" max="1538" width="27.42578125" style="632" customWidth="1"/>
    <col min="1539" max="1539" width="4.140625" style="632" customWidth="1"/>
    <col min="1540" max="1540" width="11.85546875" style="632" bestFit="1" customWidth="1"/>
    <col min="1541" max="1541" width="11.42578125" style="632" customWidth="1"/>
    <col min="1542" max="1542" width="12" style="632" customWidth="1"/>
    <col min="1543" max="1543" width="12.28515625" style="632" customWidth="1"/>
    <col min="1544" max="1545" width="4.140625" style="632" customWidth="1"/>
    <col min="1546" max="1546" width="9.140625" style="632"/>
    <col min="1547" max="1547" width="13" style="632" customWidth="1"/>
    <col min="1548" max="1548" width="10.7109375" style="632" bestFit="1" customWidth="1"/>
    <col min="1549" max="1549" width="10.140625" style="632" bestFit="1" customWidth="1"/>
    <col min="1550" max="1550" width="9.140625" style="632"/>
    <col min="1551" max="1551" width="8" style="632" customWidth="1"/>
    <col min="1552" max="1792" width="9.140625" style="632"/>
    <col min="1793" max="1793" width="8.28515625" style="632" customWidth="1"/>
    <col min="1794" max="1794" width="27.42578125" style="632" customWidth="1"/>
    <col min="1795" max="1795" width="4.140625" style="632" customWidth="1"/>
    <col min="1796" max="1796" width="11.85546875" style="632" bestFit="1" customWidth="1"/>
    <col min="1797" max="1797" width="11.42578125" style="632" customWidth="1"/>
    <col min="1798" max="1798" width="12" style="632" customWidth="1"/>
    <col min="1799" max="1799" width="12.28515625" style="632" customWidth="1"/>
    <col min="1800" max="1801" width="4.140625" style="632" customWidth="1"/>
    <col min="1802" max="1802" width="9.140625" style="632"/>
    <col min="1803" max="1803" width="13" style="632" customWidth="1"/>
    <col min="1804" max="1804" width="10.7109375" style="632" bestFit="1" customWidth="1"/>
    <col min="1805" max="1805" width="10.140625" style="632" bestFit="1" customWidth="1"/>
    <col min="1806" max="1806" width="9.140625" style="632"/>
    <col min="1807" max="1807" width="8" style="632" customWidth="1"/>
    <col min="1808" max="2048" width="9.140625" style="632"/>
    <col min="2049" max="2049" width="8.28515625" style="632" customWidth="1"/>
    <col min="2050" max="2050" width="27.42578125" style="632" customWidth="1"/>
    <col min="2051" max="2051" width="4.140625" style="632" customWidth="1"/>
    <col min="2052" max="2052" width="11.85546875" style="632" bestFit="1" customWidth="1"/>
    <col min="2053" max="2053" width="11.42578125" style="632" customWidth="1"/>
    <col min="2054" max="2054" width="12" style="632" customWidth="1"/>
    <col min="2055" max="2055" width="12.28515625" style="632" customWidth="1"/>
    <col min="2056" max="2057" width="4.140625" style="632" customWidth="1"/>
    <col min="2058" max="2058" width="9.140625" style="632"/>
    <col min="2059" max="2059" width="13" style="632" customWidth="1"/>
    <col min="2060" max="2060" width="10.7109375" style="632" bestFit="1" customWidth="1"/>
    <col min="2061" max="2061" width="10.140625" style="632" bestFit="1" customWidth="1"/>
    <col min="2062" max="2062" width="9.140625" style="632"/>
    <col min="2063" max="2063" width="8" style="632" customWidth="1"/>
    <col min="2064" max="2304" width="9.140625" style="632"/>
    <col min="2305" max="2305" width="8.28515625" style="632" customWidth="1"/>
    <col min="2306" max="2306" width="27.42578125" style="632" customWidth="1"/>
    <col min="2307" max="2307" width="4.140625" style="632" customWidth="1"/>
    <col min="2308" max="2308" width="11.85546875" style="632" bestFit="1" customWidth="1"/>
    <col min="2309" max="2309" width="11.42578125" style="632" customWidth="1"/>
    <col min="2310" max="2310" width="12" style="632" customWidth="1"/>
    <col min="2311" max="2311" width="12.28515625" style="632" customWidth="1"/>
    <col min="2312" max="2313" width="4.140625" style="632" customWidth="1"/>
    <col min="2314" max="2314" width="9.140625" style="632"/>
    <col min="2315" max="2315" width="13" style="632" customWidth="1"/>
    <col min="2316" max="2316" width="10.7109375" style="632" bestFit="1" customWidth="1"/>
    <col min="2317" max="2317" width="10.140625" style="632" bestFit="1" customWidth="1"/>
    <col min="2318" max="2318" width="9.140625" style="632"/>
    <col min="2319" max="2319" width="8" style="632" customWidth="1"/>
    <col min="2320" max="2560" width="9.140625" style="632"/>
    <col min="2561" max="2561" width="8.28515625" style="632" customWidth="1"/>
    <col min="2562" max="2562" width="27.42578125" style="632" customWidth="1"/>
    <col min="2563" max="2563" width="4.140625" style="632" customWidth="1"/>
    <col min="2564" max="2564" width="11.85546875" style="632" bestFit="1" customWidth="1"/>
    <col min="2565" max="2565" width="11.42578125" style="632" customWidth="1"/>
    <col min="2566" max="2566" width="12" style="632" customWidth="1"/>
    <col min="2567" max="2567" width="12.28515625" style="632" customWidth="1"/>
    <col min="2568" max="2569" width="4.140625" style="632" customWidth="1"/>
    <col min="2570" max="2570" width="9.140625" style="632"/>
    <col min="2571" max="2571" width="13" style="632" customWidth="1"/>
    <col min="2572" max="2572" width="10.7109375" style="632" bestFit="1" customWidth="1"/>
    <col min="2573" max="2573" width="10.140625" style="632" bestFit="1" customWidth="1"/>
    <col min="2574" max="2574" width="9.140625" style="632"/>
    <col min="2575" max="2575" width="8" style="632" customWidth="1"/>
    <col min="2576" max="2816" width="9.140625" style="632"/>
    <col min="2817" max="2817" width="8.28515625" style="632" customWidth="1"/>
    <col min="2818" max="2818" width="27.42578125" style="632" customWidth="1"/>
    <col min="2819" max="2819" width="4.140625" style="632" customWidth="1"/>
    <col min="2820" max="2820" width="11.85546875" style="632" bestFit="1" customWidth="1"/>
    <col min="2821" max="2821" width="11.42578125" style="632" customWidth="1"/>
    <col min="2822" max="2822" width="12" style="632" customWidth="1"/>
    <col min="2823" max="2823" width="12.28515625" style="632" customWidth="1"/>
    <col min="2824" max="2825" width="4.140625" style="632" customWidth="1"/>
    <col min="2826" max="2826" width="9.140625" style="632"/>
    <col min="2827" max="2827" width="13" style="632" customWidth="1"/>
    <col min="2828" max="2828" width="10.7109375" style="632" bestFit="1" customWidth="1"/>
    <col min="2829" max="2829" width="10.140625" style="632" bestFit="1" customWidth="1"/>
    <col min="2830" max="2830" width="9.140625" style="632"/>
    <col min="2831" max="2831" width="8" style="632" customWidth="1"/>
    <col min="2832" max="3072" width="9.140625" style="632"/>
    <col min="3073" max="3073" width="8.28515625" style="632" customWidth="1"/>
    <col min="3074" max="3074" width="27.42578125" style="632" customWidth="1"/>
    <col min="3075" max="3075" width="4.140625" style="632" customWidth="1"/>
    <col min="3076" max="3076" width="11.85546875" style="632" bestFit="1" customWidth="1"/>
    <col min="3077" max="3077" width="11.42578125" style="632" customWidth="1"/>
    <col min="3078" max="3078" width="12" style="632" customWidth="1"/>
    <col min="3079" max="3079" width="12.28515625" style="632" customWidth="1"/>
    <col min="3080" max="3081" width="4.140625" style="632" customWidth="1"/>
    <col min="3082" max="3082" width="9.140625" style="632"/>
    <col min="3083" max="3083" width="13" style="632" customWidth="1"/>
    <col min="3084" max="3084" width="10.7109375" style="632" bestFit="1" customWidth="1"/>
    <col min="3085" max="3085" width="10.140625" style="632" bestFit="1" customWidth="1"/>
    <col min="3086" max="3086" width="9.140625" style="632"/>
    <col min="3087" max="3087" width="8" style="632" customWidth="1"/>
    <col min="3088" max="3328" width="9.140625" style="632"/>
    <col min="3329" max="3329" width="8.28515625" style="632" customWidth="1"/>
    <col min="3330" max="3330" width="27.42578125" style="632" customWidth="1"/>
    <col min="3331" max="3331" width="4.140625" style="632" customWidth="1"/>
    <col min="3332" max="3332" width="11.85546875" style="632" bestFit="1" customWidth="1"/>
    <col min="3333" max="3333" width="11.42578125" style="632" customWidth="1"/>
    <col min="3334" max="3334" width="12" style="632" customWidth="1"/>
    <col min="3335" max="3335" width="12.28515625" style="632" customWidth="1"/>
    <col min="3336" max="3337" width="4.140625" style="632" customWidth="1"/>
    <col min="3338" max="3338" width="9.140625" style="632"/>
    <col min="3339" max="3339" width="13" style="632" customWidth="1"/>
    <col min="3340" max="3340" width="10.7109375" style="632" bestFit="1" customWidth="1"/>
    <col min="3341" max="3341" width="10.140625" style="632" bestFit="1" customWidth="1"/>
    <col min="3342" max="3342" width="9.140625" style="632"/>
    <col min="3343" max="3343" width="8" style="632" customWidth="1"/>
    <col min="3344" max="3584" width="9.140625" style="632"/>
    <col min="3585" max="3585" width="8.28515625" style="632" customWidth="1"/>
    <col min="3586" max="3586" width="27.42578125" style="632" customWidth="1"/>
    <col min="3587" max="3587" width="4.140625" style="632" customWidth="1"/>
    <col min="3588" max="3588" width="11.85546875" style="632" bestFit="1" customWidth="1"/>
    <col min="3589" max="3589" width="11.42578125" style="632" customWidth="1"/>
    <col min="3590" max="3590" width="12" style="632" customWidth="1"/>
    <col min="3591" max="3591" width="12.28515625" style="632" customWidth="1"/>
    <col min="3592" max="3593" width="4.140625" style="632" customWidth="1"/>
    <col min="3594" max="3594" width="9.140625" style="632"/>
    <col min="3595" max="3595" width="13" style="632" customWidth="1"/>
    <col min="3596" max="3596" width="10.7109375" style="632" bestFit="1" customWidth="1"/>
    <col min="3597" max="3597" width="10.140625" style="632" bestFit="1" customWidth="1"/>
    <col min="3598" max="3598" width="9.140625" style="632"/>
    <col min="3599" max="3599" width="8" style="632" customWidth="1"/>
    <col min="3600" max="3840" width="9.140625" style="632"/>
    <col min="3841" max="3841" width="8.28515625" style="632" customWidth="1"/>
    <col min="3842" max="3842" width="27.42578125" style="632" customWidth="1"/>
    <col min="3843" max="3843" width="4.140625" style="632" customWidth="1"/>
    <col min="3844" max="3844" width="11.85546875" style="632" bestFit="1" customWidth="1"/>
    <col min="3845" max="3845" width="11.42578125" style="632" customWidth="1"/>
    <col min="3846" max="3846" width="12" style="632" customWidth="1"/>
    <col min="3847" max="3847" width="12.28515625" style="632" customWidth="1"/>
    <col min="3848" max="3849" width="4.140625" style="632" customWidth="1"/>
    <col min="3850" max="3850" width="9.140625" style="632"/>
    <col min="3851" max="3851" width="13" style="632" customWidth="1"/>
    <col min="3852" max="3852" width="10.7109375" style="632" bestFit="1" customWidth="1"/>
    <col min="3853" max="3853" width="10.140625" style="632" bestFit="1" customWidth="1"/>
    <col min="3854" max="3854" width="9.140625" style="632"/>
    <col min="3855" max="3855" width="8" style="632" customWidth="1"/>
    <col min="3856" max="4096" width="9.140625" style="632"/>
    <col min="4097" max="4097" width="8.28515625" style="632" customWidth="1"/>
    <col min="4098" max="4098" width="27.42578125" style="632" customWidth="1"/>
    <col min="4099" max="4099" width="4.140625" style="632" customWidth="1"/>
    <col min="4100" max="4100" width="11.85546875" style="632" bestFit="1" customWidth="1"/>
    <col min="4101" max="4101" width="11.42578125" style="632" customWidth="1"/>
    <col min="4102" max="4102" width="12" style="632" customWidth="1"/>
    <col min="4103" max="4103" width="12.28515625" style="632" customWidth="1"/>
    <col min="4104" max="4105" width="4.140625" style="632" customWidth="1"/>
    <col min="4106" max="4106" width="9.140625" style="632"/>
    <col min="4107" max="4107" width="13" style="632" customWidth="1"/>
    <col min="4108" max="4108" width="10.7109375" style="632" bestFit="1" customWidth="1"/>
    <col min="4109" max="4109" width="10.140625" style="632" bestFit="1" customWidth="1"/>
    <col min="4110" max="4110" width="9.140625" style="632"/>
    <col min="4111" max="4111" width="8" style="632" customWidth="1"/>
    <col min="4112" max="4352" width="9.140625" style="632"/>
    <col min="4353" max="4353" width="8.28515625" style="632" customWidth="1"/>
    <col min="4354" max="4354" width="27.42578125" style="632" customWidth="1"/>
    <col min="4355" max="4355" width="4.140625" style="632" customWidth="1"/>
    <col min="4356" max="4356" width="11.85546875" style="632" bestFit="1" customWidth="1"/>
    <col min="4357" max="4357" width="11.42578125" style="632" customWidth="1"/>
    <col min="4358" max="4358" width="12" style="632" customWidth="1"/>
    <col min="4359" max="4359" width="12.28515625" style="632" customWidth="1"/>
    <col min="4360" max="4361" width="4.140625" style="632" customWidth="1"/>
    <col min="4362" max="4362" width="9.140625" style="632"/>
    <col min="4363" max="4363" width="13" style="632" customWidth="1"/>
    <col min="4364" max="4364" width="10.7109375" style="632" bestFit="1" customWidth="1"/>
    <col min="4365" max="4365" width="10.140625" style="632" bestFit="1" customWidth="1"/>
    <col min="4366" max="4366" width="9.140625" style="632"/>
    <col min="4367" max="4367" width="8" style="632" customWidth="1"/>
    <col min="4368" max="4608" width="9.140625" style="632"/>
    <col min="4609" max="4609" width="8.28515625" style="632" customWidth="1"/>
    <col min="4610" max="4610" width="27.42578125" style="632" customWidth="1"/>
    <col min="4611" max="4611" width="4.140625" style="632" customWidth="1"/>
    <col min="4612" max="4612" width="11.85546875" style="632" bestFit="1" customWidth="1"/>
    <col min="4613" max="4613" width="11.42578125" style="632" customWidth="1"/>
    <col min="4614" max="4614" width="12" style="632" customWidth="1"/>
    <col min="4615" max="4615" width="12.28515625" style="632" customWidth="1"/>
    <col min="4616" max="4617" width="4.140625" style="632" customWidth="1"/>
    <col min="4618" max="4618" width="9.140625" style="632"/>
    <col min="4619" max="4619" width="13" style="632" customWidth="1"/>
    <col min="4620" max="4620" width="10.7109375" style="632" bestFit="1" customWidth="1"/>
    <col min="4621" max="4621" width="10.140625" style="632" bestFit="1" customWidth="1"/>
    <col min="4622" max="4622" width="9.140625" style="632"/>
    <col min="4623" max="4623" width="8" style="632" customWidth="1"/>
    <col min="4624" max="4864" width="9.140625" style="632"/>
    <col min="4865" max="4865" width="8.28515625" style="632" customWidth="1"/>
    <col min="4866" max="4866" width="27.42578125" style="632" customWidth="1"/>
    <col min="4867" max="4867" width="4.140625" style="632" customWidth="1"/>
    <col min="4868" max="4868" width="11.85546875" style="632" bestFit="1" customWidth="1"/>
    <col min="4869" max="4869" width="11.42578125" style="632" customWidth="1"/>
    <col min="4870" max="4870" width="12" style="632" customWidth="1"/>
    <col min="4871" max="4871" width="12.28515625" style="632" customWidth="1"/>
    <col min="4872" max="4873" width="4.140625" style="632" customWidth="1"/>
    <col min="4874" max="4874" width="9.140625" style="632"/>
    <col min="4875" max="4875" width="13" style="632" customWidth="1"/>
    <col min="4876" max="4876" width="10.7109375" style="632" bestFit="1" customWidth="1"/>
    <col min="4877" max="4877" width="10.140625" style="632" bestFit="1" customWidth="1"/>
    <col min="4878" max="4878" width="9.140625" style="632"/>
    <col min="4879" max="4879" width="8" style="632" customWidth="1"/>
    <col min="4880" max="5120" width="9.140625" style="632"/>
    <col min="5121" max="5121" width="8.28515625" style="632" customWidth="1"/>
    <col min="5122" max="5122" width="27.42578125" style="632" customWidth="1"/>
    <col min="5123" max="5123" width="4.140625" style="632" customWidth="1"/>
    <col min="5124" max="5124" width="11.85546875" style="632" bestFit="1" customWidth="1"/>
    <col min="5125" max="5125" width="11.42578125" style="632" customWidth="1"/>
    <col min="5126" max="5126" width="12" style="632" customWidth="1"/>
    <col min="5127" max="5127" width="12.28515625" style="632" customWidth="1"/>
    <col min="5128" max="5129" width="4.140625" style="632" customWidth="1"/>
    <col min="5130" max="5130" width="9.140625" style="632"/>
    <col min="5131" max="5131" width="13" style="632" customWidth="1"/>
    <col min="5132" max="5132" width="10.7109375" style="632" bestFit="1" customWidth="1"/>
    <col min="5133" max="5133" width="10.140625" style="632" bestFit="1" customWidth="1"/>
    <col min="5134" max="5134" width="9.140625" style="632"/>
    <col min="5135" max="5135" width="8" style="632" customWidth="1"/>
    <col min="5136" max="5376" width="9.140625" style="632"/>
    <col min="5377" max="5377" width="8.28515625" style="632" customWidth="1"/>
    <col min="5378" max="5378" width="27.42578125" style="632" customWidth="1"/>
    <col min="5379" max="5379" width="4.140625" style="632" customWidth="1"/>
    <col min="5380" max="5380" width="11.85546875" style="632" bestFit="1" customWidth="1"/>
    <col min="5381" max="5381" width="11.42578125" style="632" customWidth="1"/>
    <col min="5382" max="5382" width="12" style="632" customWidth="1"/>
    <col min="5383" max="5383" width="12.28515625" style="632" customWidth="1"/>
    <col min="5384" max="5385" width="4.140625" style="632" customWidth="1"/>
    <col min="5386" max="5386" width="9.140625" style="632"/>
    <col min="5387" max="5387" width="13" style="632" customWidth="1"/>
    <col min="5388" max="5388" width="10.7109375" style="632" bestFit="1" customWidth="1"/>
    <col min="5389" max="5389" width="10.140625" style="632" bestFit="1" customWidth="1"/>
    <col min="5390" max="5390" width="9.140625" style="632"/>
    <col min="5391" max="5391" width="8" style="632" customWidth="1"/>
    <col min="5392" max="5632" width="9.140625" style="632"/>
    <col min="5633" max="5633" width="8.28515625" style="632" customWidth="1"/>
    <col min="5634" max="5634" width="27.42578125" style="632" customWidth="1"/>
    <col min="5635" max="5635" width="4.140625" style="632" customWidth="1"/>
    <col min="5636" max="5636" width="11.85546875" style="632" bestFit="1" customWidth="1"/>
    <col min="5637" max="5637" width="11.42578125" style="632" customWidth="1"/>
    <col min="5638" max="5638" width="12" style="632" customWidth="1"/>
    <col min="5639" max="5639" width="12.28515625" style="632" customWidth="1"/>
    <col min="5640" max="5641" width="4.140625" style="632" customWidth="1"/>
    <col min="5642" max="5642" width="9.140625" style="632"/>
    <col min="5643" max="5643" width="13" style="632" customWidth="1"/>
    <col min="5644" max="5644" width="10.7109375" style="632" bestFit="1" customWidth="1"/>
    <col min="5645" max="5645" width="10.140625" style="632" bestFit="1" customWidth="1"/>
    <col min="5646" max="5646" width="9.140625" style="632"/>
    <col min="5647" max="5647" width="8" style="632" customWidth="1"/>
    <col min="5648" max="5888" width="9.140625" style="632"/>
    <col min="5889" max="5889" width="8.28515625" style="632" customWidth="1"/>
    <col min="5890" max="5890" width="27.42578125" style="632" customWidth="1"/>
    <col min="5891" max="5891" width="4.140625" style="632" customWidth="1"/>
    <col min="5892" max="5892" width="11.85546875" style="632" bestFit="1" customWidth="1"/>
    <col min="5893" max="5893" width="11.42578125" style="632" customWidth="1"/>
    <col min="5894" max="5894" width="12" style="632" customWidth="1"/>
    <col min="5895" max="5895" width="12.28515625" style="632" customWidth="1"/>
    <col min="5896" max="5897" width="4.140625" style="632" customWidth="1"/>
    <col min="5898" max="5898" width="9.140625" style="632"/>
    <col min="5899" max="5899" width="13" style="632" customWidth="1"/>
    <col min="5900" max="5900" width="10.7109375" style="632" bestFit="1" customWidth="1"/>
    <col min="5901" max="5901" width="10.140625" style="632" bestFit="1" customWidth="1"/>
    <col min="5902" max="5902" width="9.140625" style="632"/>
    <col min="5903" max="5903" width="8" style="632" customWidth="1"/>
    <col min="5904" max="6144" width="9.140625" style="632"/>
    <col min="6145" max="6145" width="8.28515625" style="632" customWidth="1"/>
    <col min="6146" max="6146" width="27.42578125" style="632" customWidth="1"/>
    <col min="6147" max="6147" width="4.140625" style="632" customWidth="1"/>
    <col min="6148" max="6148" width="11.85546875" style="632" bestFit="1" customWidth="1"/>
    <col min="6149" max="6149" width="11.42578125" style="632" customWidth="1"/>
    <col min="6150" max="6150" width="12" style="632" customWidth="1"/>
    <col min="6151" max="6151" width="12.28515625" style="632" customWidth="1"/>
    <col min="6152" max="6153" width="4.140625" style="632" customWidth="1"/>
    <col min="6154" max="6154" width="9.140625" style="632"/>
    <col min="6155" max="6155" width="13" style="632" customWidth="1"/>
    <col min="6156" max="6156" width="10.7109375" style="632" bestFit="1" customWidth="1"/>
    <col min="6157" max="6157" width="10.140625" style="632" bestFit="1" customWidth="1"/>
    <col min="6158" max="6158" width="9.140625" style="632"/>
    <col min="6159" max="6159" width="8" style="632" customWidth="1"/>
    <col min="6160" max="6400" width="9.140625" style="632"/>
    <col min="6401" max="6401" width="8.28515625" style="632" customWidth="1"/>
    <col min="6402" max="6402" width="27.42578125" style="632" customWidth="1"/>
    <col min="6403" max="6403" width="4.140625" style="632" customWidth="1"/>
    <col min="6404" max="6404" width="11.85546875" style="632" bestFit="1" customWidth="1"/>
    <col min="6405" max="6405" width="11.42578125" style="632" customWidth="1"/>
    <col min="6406" max="6406" width="12" style="632" customWidth="1"/>
    <col min="6407" max="6407" width="12.28515625" style="632" customWidth="1"/>
    <col min="6408" max="6409" width="4.140625" style="632" customWidth="1"/>
    <col min="6410" max="6410" width="9.140625" style="632"/>
    <col min="6411" max="6411" width="13" style="632" customWidth="1"/>
    <col min="6412" max="6412" width="10.7109375" style="632" bestFit="1" customWidth="1"/>
    <col min="6413" max="6413" width="10.140625" style="632" bestFit="1" customWidth="1"/>
    <col min="6414" max="6414" width="9.140625" style="632"/>
    <col min="6415" max="6415" width="8" style="632" customWidth="1"/>
    <col min="6416" max="6656" width="9.140625" style="632"/>
    <col min="6657" max="6657" width="8.28515625" style="632" customWidth="1"/>
    <col min="6658" max="6658" width="27.42578125" style="632" customWidth="1"/>
    <col min="6659" max="6659" width="4.140625" style="632" customWidth="1"/>
    <col min="6660" max="6660" width="11.85546875" style="632" bestFit="1" customWidth="1"/>
    <col min="6661" max="6661" width="11.42578125" style="632" customWidth="1"/>
    <col min="6662" max="6662" width="12" style="632" customWidth="1"/>
    <col min="6663" max="6663" width="12.28515625" style="632" customWidth="1"/>
    <col min="6664" max="6665" width="4.140625" style="632" customWidth="1"/>
    <col min="6666" max="6666" width="9.140625" style="632"/>
    <col min="6667" max="6667" width="13" style="632" customWidth="1"/>
    <col min="6668" max="6668" width="10.7109375" style="632" bestFit="1" customWidth="1"/>
    <col min="6669" max="6669" width="10.140625" style="632" bestFit="1" customWidth="1"/>
    <col min="6670" max="6670" width="9.140625" style="632"/>
    <col min="6671" max="6671" width="8" style="632" customWidth="1"/>
    <col min="6672" max="6912" width="9.140625" style="632"/>
    <col min="6913" max="6913" width="8.28515625" style="632" customWidth="1"/>
    <col min="6914" max="6914" width="27.42578125" style="632" customWidth="1"/>
    <col min="6915" max="6915" width="4.140625" style="632" customWidth="1"/>
    <col min="6916" max="6916" width="11.85546875" style="632" bestFit="1" customWidth="1"/>
    <col min="6917" max="6917" width="11.42578125" style="632" customWidth="1"/>
    <col min="6918" max="6918" width="12" style="632" customWidth="1"/>
    <col min="6919" max="6919" width="12.28515625" style="632" customWidth="1"/>
    <col min="6920" max="6921" width="4.140625" style="632" customWidth="1"/>
    <col min="6922" max="6922" width="9.140625" style="632"/>
    <col min="6923" max="6923" width="13" style="632" customWidth="1"/>
    <col min="6924" max="6924" width="10.7109375" style="632" bestFit="1" customWidth="1"/>
    <col min="6925" max="6925" width="10.140625" style="632" bestFit="1" customWidth="1"/>
    <col min="6926" max="6926" width="9.140625" style="632"/>
    <col min="6927" max="6927" width="8" style="632" customWidth="1"/>
    <col min="6928" max="7168" width="9.140625" style="632"/>
    <col min="7169" max="7169" width="8.28515625" style="632" customWidth="1"/>
    <col min="7170" max="7170" width="27.42578125" style="632" customWidth="1"/>
    <col min="7171" max="7171" width="4.140625" style="632" customWidth="1"/>
    <col min="7172" max="7172" width="11.85546875" style="632" bestFit="1" customWidth="1"/>
    <col min="7173" max="7173" width="11.42578125" style="632" customWidth="1"/>
    <col min="7174" max="7174" width="12" style="632" customWidth="1"/>
    <col min="7175" max="7175" width="12.28515625" style="632" customWidth="1"/>
    <col min="7176" max="7177" width="4.140625" style="632" customWidth="1"/>
    <col min="7178" max="7178" width="9.140625" style="632"/>
    <col min="7179" max="7179" width="13" style="632" customWidth="1"/>
    <col min="7180" max="7180" width="10.7109375" style="632" bestFit="1" customWidth="1"/>
    <col min="7181" max="7181" width="10.140625" style="632" bestFit="1" customWidth="1"/>
    <col min="7182" max="7182" width="9.140625" style="632"/>
    <col min="7183" max="7183" width="8" style="632" customWidth="1"/>
    <col min="7184" max="7424" width="9.140625" style="632"/>
    <col min="7425" max="7425" width="8.28515625" style="632" customWidth="1"/>
    <col min="7426" max="7426" width="27.42578125" style="632" customWidth="1"/>
    <col min="7427" max="7427" width="4.140625" style="632" customWidth="1"/>
    <col min="7428" max="7428" width="11.85546875" style="632" bestFit="1" customWidth="1"/>
    <col min="7429" max="7429" width="11.42578125" style="632" customWidth="1"/>
    <col min="7430" max="7430" width="12" style="632" customWidth="1"/>
    <col min="7431" max="7431" width="12.28515625" style="632" customWidth="1"/>
    <col min="7432" max="7433" width="4.140625" style="632" customWidth="1"/>
    <col min="7434" max="7434" width="9.140625" style="632"/>
    <col min="7435" max="7435" width="13" style="632" customWidth="1"/>
    <col min="7436" max="7436" width="10.7109375" style="632" bestFit="1" customWidth="1"/>
    <col min="7437" max="7437" width="10.140625" style="632" bestFit="1" customWidth="1"/>
    <col min="7438" max="7438" width="9.140625" style="632"/>
    <col min="7439" max="7439" width="8" style="632" customWidth="1"/>
    <col min="7440" max="7680" width="9.140625" style="632"/>
    <col min="7681" max="7681" width="8.28515625" style="632" customWidth="1"/>
    <col min="7682" max="7682" width="27.42578125" style="632" customWidth="1"/>
    <col min="7683" max="7683" width="4.140625" style="632" customWidth="1"/>
    <col min="7684" max="7684" width="11.85546875" style="632" bestFit="1" customWidth="1"/>
    <col min="7685" max="7685" width="11.42578125" style="632" customWidth="1"/>
    <col min="7686" max="7686" width="12" style="632" customWidth="1"/>
    <col min="7687" max="7687" width="12.28515625" style="632" customWidth="1"/>
    <col min="7688" max="7689" width="4.140625" style="632" customWidth="1"/>
    <col min="7690" max="7690" width="9.140625" style="632"/>
    <col min="7691" max="7691" width="13" style="632" customWidth="1"/>
    <col min="7692" max="7692" width="10.7109375" style="632" bestFit="1" customWidth="1"/>
    <col min="7693" max="7693" width="10.140625" style="632" bestFit="1" customWidth="1"/>
    <col min="7694" max="7694" width="9.140625" style="632"/>
    <col min="7695" max="7695" width="8" style="632" customWidth="1"/>
    <col min="7696" max="7936" width="9.140625" style="632"/>
    <col min="7937" max="7937" width="8.28515625" style="632" customWidth="1"/>
    <col min="7938" max="7938" width="27.42578125" style="632" customWidth="1"/>
    <col min="7939" max="7939" width="4.140625" style="632" customWidth="1"/>
    <col min="7940" max="7940" width="11.85546875" style="632" bestFit="1" customWidth="1"/>
    <col min="7941" max="7941" width="11.42578125" style="632" customWidth="1"/>
    <col min="7942" max="7942" width="12" style="632" customWidth="1"/>
    <col min="7943" max="7943" width="12.28515625" style="632" customWidth="1"/>
    <col min="7944" max="7945" width="4.140625" style="632" customWidth="1"/>
    <col min="7946" max="7946" width="9.140625" style="632"/>
    <col min="7947" max="7947" width="13" style="632" customWidth="1"/>
    <col min="7948" max="7948" width="10.7109375" style="632" bestFit="1" customWidth="1"/>
    <col min="7949" max="7949" width="10.140625" style="632" bestFit="1" customWidth="1"/>
    <col min="7950" max="7950" width="9.140625" style="632"/>
    <col min="7951" max="7951" width="8" style="632" customWidth="1"/>
    <col min="7952" max="8192" width="9.140625" style="632"/>
    <col min="8193" max="8193" width="8.28515625" style="632" customWidth="1"/>
    <col min="8194" max="8194" width="27.42578125" style="632" customWidth="1"/>
    <col min="8195" max="8195" width="4.140625" style="632" customWidth="1"/>
    <col min="8196" max="8196" width="11.85546875" style="632" bestFit="1" customWidth="1"/>
    <col min="8197" max="8197" width="11.42578125" style="632" customWidth="1"/>
    <col min="8198" max="8198" width="12" style="632" customWidth="1"/>
    <col min="8199" max="8199" width="12.28515625" style="632" customWidth="1"/>
    <col min="8200" max="8201" width="4.140625" style="632" customWidth="1"/>
    <col min="8202" max="8202" width="9.140625" style="632"/>
    <col min="8203" max="8203" width="13" style="632" customWidth="1"/>
    <col min="8204" max="8204" width="10.7109375" style="632" bestFit="1" customWidth="1"/>
    <col min="8205" max="8205" width="10.140625" style="632" bestFit="1" customWidth="1"/>
    <col min="8206" max="8206" width="9.140625" style="632"/>
    <col min="8207" max="8207" width="8" style="632" customWidth="1"/>
    <col min="8208" max="8448" width="9.140625" style="632"/>
    <col min="8449" max="8449" width="8.28515625" style="632" customWidth="1"/>
    <col min="8450" max="8450" width="27.42578125" style="632" customWidth="1"/>
    <col min="8451" max="8451" width="4.140625" style="632" customWidth="1"/>
    <col min="8452" max="8452" width="11.85546875" style="632" bestFit="1" customWidth="1"/>
    <col min="8453" max="8453" width="11.42578125" style="632" customWidth="1"/>
    <col min="8454" max="8454" width="12" style="632" customWidth="1"/>
    <col min="8455" max="8455" width="12.28515625" style="632" customWidth="1"/>
    <col min="8456" max="8457" width="4.140625" style="632" customWidth="1"/>
    <col min="8458" max="8458" width="9.140625" style="632"/>
    <col min="8459" max="8459" width="13" style="632" customWidth="1"/>
    <col min="8460" max="8460" width="10.7109375" style="632" bestFit="1" customWidth="1"/>
    <col min="8461" max="8461" width="10.140625" style="632" bestFit="1" customWidth="1"/>
    <col min="8462" max="8462" width="9.140625" style="632"/>
    <col min="8463" max="8463" width="8" style="632" customWidth="1"/>
    <col min="8464" max="8704" width="9.140625" style="632"/>
    <col min="8705" max="8705" width="8.28515625" style="632" customWidth="1"/>
    <col min="8706" max="8706" width="27.42578125" style="632" customWidth="1"/>
    <col min="8707" max="8707" width="4.140625" style="632" customWidth="1"/>
    <col min="8708" max="8708" width="11.85546875" style="632" bestFit="1" customWidth="1"/>
    <col min="8709" max="8709" width="11.42578125" style="632" customWidth="1"/>
    <col min="8710" max="8710" width="12" style="632" customWidth="1"/>
    <col min="8711" max="8711" width="12.28515625" style="632" customWidth="1"/>
    <col min="8712" max="8713" width="4.140625" style="632" customWidth="1"/>
    <col min="8714" max="8714" width="9.140625" style="632"/>
    <col min="8715" max="8715" width="13" style="632" customWidth="1"/>
    <col min="8716" max="8716" width="10.7109375" style="632" bestFit="1" customWidth="1"/>
    <col min="8717" max="8717" width="10.140625" style="632" bestFit="1" customWidth="1"/>
    <col min="8718" max="8718" width="9.140625" style="632"/>
    <col min="8719" max="8719" width="8" style="632" customWidth="1"/>
    <col min="8720" max="8960" width="9.140625" style="632"/>
    <col min="8961" max="8961" width="8.28515625" style="632" customWidth="1"/>
    <col min="8962" max="8962" width="27.42578125" style="632" customWidth="1"/>
    <col min="8963" max="8963" width="4.140625" style="632" customWidth="1"/>
    <col min="8964" max="8964" width="11.85546875" style="632" bestFit="1" customWidth="1"/>
    <col min="8965" max="8965" width="11.42578125" style="632" customWidth="1"/>
    <col min="8966" max="8966" width="12" style="632" customWidth="1"/>
    <col min="8967" max="8967" width="12.28515625" style="632" customWidth="1"/>
    <col min="8968" max="8969" width="4.140625" style="632" customWidth="1"/>
    <col min="8970" max="8970" width="9.140625" style="632"/>
    <col min="8971" max="8971" width="13" style="632" customWidth="1"/>
    <col min="8972" max="8972" width="10.7109375" style="632" bestFit="1" customWidth="1"/>
    <col min="8973" max="8973" width="10.140625" style="632" bestFit="1" customWidth="1"/>
    <col min="8974" max="8974" width="9.140625" style="632"/>
    <col min="8975" max="8975" width="8" style="632" customWidth="1"/>
    <col min="8976" max="9216" width="9.140625" style="632"/>
    <col min="9217" max="9217" width="8.28515625" style="632" customWidth="1"/>
    <col min="9218" max="9218" width="27.42578125" style="632" customWidth="1"/>
    <col min="9219" max="9219" width="4.140625" style="632" customWidth="1"/>
    <col min="9220" max="9220" width="11.85546875" style="632" bestFit="1" customWidth="1"/>
    <col min="9221" max="9221" width="11.42578125" style="632" customWidth="1"/>
    <col min="9222" max="9222" width="12" style="632" customWidth="1"/>
    <col min="9223" max="9223" width="12.28515625" style="632" customWidth="1"/>
    <col min="9224" max="9225" width="4.140625" style="632" customWidth="1"/>
    <col min="9226" max="9226" width="9.140625" style="632"/>
    <col min="9227" max="9227" width="13" style="632" customWidth="1"/>
    <col min="9228" max="9228" width="10.7109375" style="632" bestFit="1" customWidth="1"/>
    <col min="9229" max="9229" width="10.140625" style="632" bestFit="1" customWidth="1"/>
    <col min="9230" max="9230" width="9.140625" style="632"/>
    <col min="9231" max="9231" width="8" style="632" customWidth="1"/>
    <col min="9232" max="9472" width="9.140625" style="632"/>
    <col min="9473" max="9473" width="8.28515625" style="632" customWidth="1"/>
    <col min="9474" max="9474" width="27.42578125" style="632" customWidth="1"/>
    <col min="9475" max="9475" width="4.140625" style="632" customWidth="1"/>
    <col min="9476" max="9476" width="11.85546875" style="632" bestFit="1" customWidth="1"/>
    <col min="9477" max="9477" width="11.42578125" style="632" customWidth="1"/>
    <col min="9478" max="9478" width="12" style="632" customWidth="1"/>
    <col min="9479" max="9479" width="12.28515625" style="632" customWidth="1"/>
    <col min="9480" max="9481" width="4.140625" style="632" customWidth="1"/>
    <col min="9482" max="9482" width="9.140625" style="632"/>
    <col min="9483" max="9483" width="13" style="632" customWidth="1"/>
    <col min="9484" max="9484" width="10.7109375" style="632" bestFit="1" customWidth="1"/>
    <col min="9485" max="9485" width="10.140625" style="632" bestFit="1" customWidth="1"/>
    <col min="9486" max="9486" width="9.140625" style="632"/>
    <col min="9487" max="9487" width="8" style="632" customWidth="1"/>
    <col min="9488" max="9728" width="9.140625" style="632"/>
    <col min="9729" max="9729" width="8.28515625" style="632" customWidth="1"/>
    <col min="9730" max="9730" width="27.42578125" style="632" customWidth="1"/>
    <col min="9731" max="9731" width="4.140625" style="632" customWidth="1"/>
    <col min="9732" max="9732" width="11.85546875" style="632" bestFit="1" customWidth="1"/>
    <col min="9733" max="9733" width="11.42578125" style="632" customWidth="1"/>
    <col min="9734" max="9734" width="12" style="632" customWidth="1"/>
    <col min="9735" max="9735" width="12.28515625" style="632" customWidth="1"/>
    <col min="9736" max="9737" width="4.140625" style="632" customWidth="1"/>
    <col min="9738" max="9738" width="9.140625" style="632"/>
    <col min="9739" max="9739" width="13" style="632" customWidth="1"/>
    <col min="9740" max="9740" width="10.7109375" style="632" bestFit="1" customWidth="1"/>
    <col min="9741" max="9741" width="10.140625" style="632" bestFit="1" customWidth="1"/>
    <col min="9742" max="9742" width="9.140625" style="632"/>
    <col min="9743" max="9743" width="8" style="632" customWidth="1"/>
    <col min="9744" max="9984" width="9.140625" style="632"/>
    <col min="9985" max="9985" width="8.28515625" style="632" customWidth="1"/>
    <col min="9986" max="9986" width="27.42578125" style="632" customWidth="1"/>
    <col min="9987" max="9987" width="4.140625" style="632" customWidth="1"/>
    <col min="9988" max="9988" width="11.85546875" style="632" bestFit="1" customWidth="1"/>
    <col min="9989" max="9989" width="11.42578125" style="632" customWidth="1"/>
    <col min="9990" max="9990" width="12" style="632" customWidth="1"/>
    <col min="9991" max="9991" width="12.28515625" style="632" customWidth="1"/>
    <col min="9992" max="9993" width="4.140625" style="632" customWidth="1"/>
    <col min="9994" max="9994" width="9.140625" style="632"/>
    <col min="9995" max="9995" width="13" style="632" customWidth="1"/>
    <col min="9996" max="9996" width="10.7109375" style="632" bestFit="1" customWidth="1"/>
    <col min="9997" max="9997" width="10.140625" style="632" bestFit="1" customWidth="1"/>
    <col min="9998" max="9998" width="9.140625" style="632"/>
    <col min="9999" max="9999" width="8" style="632" customWidth="1"/>
    <col min="10000" max="10240" width="9.140625" style="632"/>
    <col min="10241" max="10241" width="8.28515625" style="632" customWidth="1"/>
    <col min="10242" max="10242" width="27.42578125" style="632" customWidth="1"/>
    <col min="10243" max="10243" width="4.140625" style="632" customWidth="1"/>
    <col min="10244" max="10244" width="11.85546875" style="632" bestFit="1" customWidth="1"/>
    <col min="10245" max="10245" width="11.42578125" style="632" customWidth="1"/>
    <col min="10246" max="10246" width="12" style="632" customWidth="1"/>
    <col min="10247" max="10247" width="12.28515625" style="632" customWidth="1"/>
    <col min="10248" max="10249" width="4.140625" style="632" customWidth="1"/>
    <col min="10250" max="10250" width="9.140625" style="632"/>
    <col min="10251" max="10251" width="13" style="632" customWidth="1"/>
    <col min="10252" max="10252" width="10.7109375" style="632" bestFit="1" customWidth="1"/>
    <col min="10253" max="10253" width="10.140625" style="632" bestFit="1" customWidth="1"/>
    <col min="10254" max="10254" width="9.140625" style="632"/>
    <col min="10255" max="10255" width="8" style="632" customWidth="1"/>
    <col min="10256" max="10496" width="9.140625" style="632"/>
    <col min="10497" max="10497" width="8.28515625" style="632" customWidth="1"/>
    <col min="10498" max="10498" width="27.42578125" style="632" customWidth="1"/>
    <col min="10499" max="10499" width="4.140625" style="632" customWidth="1"/>
    <col min="10500" max="10500" width="11.85546875" style="632" bestFit="1" customWidth="1"/>
    <col min="10501" max="10501" width="11.42578125" style="632" customWidth="1"/>
    <col min="10502" max="10502" width="12" style="632" customWidth="1"/>
    <col min="10503" max="10503" width="12.28515625" style="632" customWidth="1"/>
    <col min="10504" max="10505" width="4.140625" style="632" customWidth="1"/>
    <col min="10506" max="10506" width="9.140625" style="632"/>
    <col min="10507" max="10507" width="13" style="632" customWidth="1"/>
    <col min="10508" max="10508" width="10.7109375" style="632" bestFit="1" customWidth="1"/>
    <col min="10509" max="10509" width="10.140625" style="632" bestFit="1" customWidth="1"/>
    <col min="10510" max="10510" width="9.140625" style="632"/>
    <col min="10511" max="10511" width="8" style="632" customWidth="1"/>
    <col min="10512" max="10752" width="9.140625" style="632"/>
    <col min="10753" max="10753" width="8.28515625" style="632" customWidth="1"/>
    <col min="10754" max="10754" width="27.42578125" style="632" customWidth="1"/>
    <col min="10755" max="10755" width="4.140625" style="632" customWidth="1"/>
    <col min="10756" max="10756" width="11.85546875" style="632" bestFit="1" customWidth="1"/>
    <col min="10757" max="10757" width="11.42578125" style="632" customWidth="1"/>
    <col min="10758" max="10758" width="12" style="632" customWidth="1"/>
    <col min="10759" max="10759" width="12.28515625" style="632" customWidth="1"/>
    <col min="10760" max="10761" width="4.140625" style="632" customWidth="1"/>
    <col min="10762" max="10762" width="9.140625" style="632"/>
    <col min="10763" max="10763" width="13" style="632" customWidth="1"/>
    <col min="10764" max="10764" width="10.7109375" style="632" bestFit="1" customWidth="1"/>
    <col min="10765" max="10765" width="10.140625" style="632" bestFit="1" customWidth="1"/>
    <col min="10766" max="10766" width="9.140625" style="632"/>
    <col min="10767" max="10767" width="8" style="632" customWidth="1"/>
    <col min="10768" max="11008" width="9.140625" style="632"/>
    <col min="11009" max="11009" width="8.28515625" style="632" customWidth="1"/>
    <col min="11010" max="11010" width="27.42578125" style="632" customWidth="1"/>
    <col min="11011" max="11011" width="4.140625" style="632" customWidth="1"/>
    <col min="11012" max="11012" width="11.85546875" style="632" bestFit="1" customWidth="1"/>
    <col min="11013" max="11013" width="11.42578125" style="632" customWidth="1"/>
    <col min="11014" max="11014" width="12" style="632" customWidth="1"/>
    <col min="11015" max="11015" width="12.28515625" style="632" customWidth="1"/>
    <col min="11016" max="11017" width="4.140625" style="632" customWidth="1"/>
    <col min="11018" max="11018" width="9.140625" style="632"/>
    <col min="11019" max="11019" width="13" style="632" customWidth="1"/>
    <col min="11020" max="11020" width="10.7109375" style="632" bestFit="1" customWidth="1"/>
    <col min="11021" max="11021" width="10.140625" style="632" bestFit="1" customWidth="1"/>
    <col min="11022" max="11022" width="9.140625" style="632"/>
    <col min="11023" max="11023" width="8" style="632" customWidth="1"/>
    <col min="11024" max="11264" width="9.140625" style="632"/>
    <col min="11265" max="11265" width="8.28515625" style="632" customWidth="1"/>
    <col min="11266" max="11266" width="27.42578125" style="632" customWidth="1"/>
    <col min="11267" max="11267" width="4.140625" style="632" customWidth="1"/>
    <col min="11268" max="11268" width="11.85546875" style="632" bestFit="1" customWidth="1"/>
    <col min="11269" max="11269" width="11.42578125" style="632" customWidth="1"/>
    <col min="11270" max="11270" width="12" style="632" customWidth="1"/>
    <col min="11271" max="11271" width="12.28515625" style="632" customWidth="1"/>
    <col min="11272" max="11273" width="4.140625" style="632" customWidth="1"/>
    <col min="11274" max="11274" width="9.140625" style="632"/>
    <col min="11275" max="11275" width="13" style="632" customWidth="1"/>
    <col min="11276" max="11276" width="10.7109375" style="632" bestFit="1" customWidth="1"/>
    <col min="11277" max="11277" width="10.140625" style="632" bestFit="1" customWidth="1"/>
    <col min="11278" max="11278" width="9.140625" style="632"/>
    <col min="11279" max="11279" width="8" style="632" customWidth="1"/>
    <col min="11280" max="11520" width="9.140625" style="632"/>
    <col min="11521" max="11521" width="8.28515625" style="632" customWidth="1"/>
    <col min="11522" max="11522" width="27.42578125" style="632" customWidth="1"/>
    <col min="11523" max="11523" width="4.140625" style="632" customWidth="1"/>
    <col min="11524" max="11524" width="11.85546875" style="632" bestFit="1" customWidth="1"/>
    <col min="11525" max="11525" width="11.42578125" style="632" customWidth="1"/>
    <col min="11526" max="11526" width="12" style="632" customWidth="1"/>
    <col min="11527" max="11527" width="12.28515625" style="632" customWidth="1"/>
    <col min="11528" max="11529" width="4.140625" style="632" customWidth="1"/>
    <col min="11530" max="11530" width="9.140625" style="632"/>
    <col min="11531" max="11531" width="13" style="632" customWidth="1"/>
    <col min="11532" max="11532" width="10.7109375" style="632" bestFit="1" customWidth="1"/>
    <col min="11533" max="11533" width="10.140625" style="632" bestFit="1" customWidth="1"/>
    <col min="11534" max="11534" width="9.140625" style="632"/>
    <col min="11535" max="11535" width="8" style="632" customWidth="1"/>
    <col min="11536" max="11776" width="9.140625" style="632"/>
    <col min="11777" max="11777" width="8.28515625" style="632" customWidth="1"/>
    <col min="11778" max="11778" width="27.42578125" style="632" customWidth="1"/>
    <col min="11779" max="11779" width="4.140625" style="632" customWidth="1"/>
    <col min="11780" max="11780" width="11.85546875" style="632" bestFit="1" customWidth="1"/>
    <col min="11781" max="11781" width="11.42578125" style="632" customWidth="1"/>
    <col min="11782" max="11782" width="12" style="632" customWidth="1"/>
    <col min="11783" max="11783" width="12.28515625" style="632" customWidth="1"/>
    <col min="11784" max="11785" width="4.140625" style="632" customWidth="1"/>
    <col min="11786" max="11786" width="9.140625" style="632"/>
    <col min="11787" max="11787" width="13" style="632" customWidth="1"/>
    <col min="11788" max="11788" width="10.7109375" style="632" bestFit="1" customWidth="1"/>
    <col min="11789" max="11789" width="10.140625" style="632" bestFit="1" customWidth="1"/>
    <col min="11790" max="11790" width="9.140625" style="632"/>
    <col min="11791" max="11791" width="8" style="632" customWidth="1"/>
    <col min="11792" max="12032" width="9.140625" style="632"/>
    <col min="12033" max="12033" width="8.28515625" style="632" customWidth="1"/>
    <col min="12034" max="12034" width="27.42578125" style="632" customWidth="1"/>
    <col min="12035" max="12035" width="4.140625" style="632" customWidth="1"/>
    <col min="12036" max="12036" width="11.85546875" style="632" bestFit="1" customWidth="1"/>
    <col min="12037" max="12037" width="11.42578125" style="632" customWidth="1"/>
    <col min="12038" max="12038" width="12" style="632" customWidth="1"/>
    <col min="12039" max="12039" width="12.28515625" style="632" customWidth="1"/>
    <col min="12040" max="12041" width="4.140625" style="632" customWidth="1"/>
    <col min="12042" max="12042" width="9.140625" style="632"/>
    <col min="12043" max="12043" width="13" style="632" customWidth="1"/>
    <col min="12044" max="12044" width="10.7109375" style="632" bestFit="1" customWidth="1"/>
    <col min="12045" max="12045" width="10.140625" style="632" bestFit="1" customWidth="1"/>
    <col min="12046" max="12046" width="9.140625" style="632"/>
    <col min="12047" max="12047" width="8" style="632" customWidth="1"/>
    <col min="12048" max="12288" width="9.140625" style="632"/>
    <col min="12289" max="12289" width="8.28515625" style="632" customWidth="1"/>
    <col min="12290" max="12290" width="27.42578125" style="632" customWidth="1"/>
    <col min="12291" max="12291" width="4.140625" style="632" customWidth="1"/>
    <col min="12292" max="12292" width="11.85546875" style="632" bestFit="1" customWidth="1"/>
    <col min="12293" max="12293" width="11.42578125" style="632" customWidth="1"/>
    <col min="12294" max="12294" width="12" style="632" customWidth="1"/>
    <col min="12295" max="12295" width="12.28515625" style="632" customWidth="1"/>
    <col min="12296" max="12297" width="4.140625" style="632" customWidth="1"/>
    <col min="12298" max="12298" width="9.140625" style="632"/>
    <col min="12299" max="12299" width="13" style="632" customWidth="1"/>
    <col min="12300" max="12300" width="10.7109375" style="632" bestFit="1" customWidth="1"/>
    <col min="12301" max="12301" width="10.140625" style="632" bestFit="1" customWidth="1"/>
    <col min="12302" max="12302" width="9.140625" style="632"/>
    <col min="12303" max="12303" width="8" style="632" customWidth="1"/>
    <col min="12304" max="12544" width="9.140625" style="632"/>
    <col min="12545" max="12545" width="8.28515625" style="632" customWidth="1"/>
    <col min="12546" max="12546" width="27.42578125" style="632" customWidth="1"/>
    <col min="12547" max="12547" width="4.140625" style="632" customWidth="1"/>
    <col min="12548" max="12548" width="11.85546875" style="632" bestFit="1" customWidth="1"/>
    <col min="12549" max="12549" width="11.42578125" style="632" customWidth="1"/>
    <col min="12550" max="12550" width="12" style="632" customWidth="1"/>
    <col min="12551" max="12551" width="12.28515625" style="632" customWidth="1"/>
    <col min="12552" max="12553" width="4.140625" style="632" customWidth="1"/>
    <col min="12554" max="12554" width="9.140625" style="632"/>
    <col min="12555" max="12555" width="13" style="632" customWidth="1"/>
    <col min="12556" max="12556" width="10.7109375" style="632" bestFit="1" customWidth="1"/>
    <col min="12557" max="12557" width="10.140625" style="632" bestFit="1" customWidth="1"/>
    <col min="12558" max="12558" width="9.140625" style="632"/>
    <col min="12559" max="12559" width="8" style="632" customWidth="1"/>
    <col min="12560" max="12800" width="9.140625" style="632"/>
    <col min="12801" max="12801" width="8.28515625" style="632" customWidth="1"/>
    <col min="12802" max="12802" width="27.42578125" style="632" customWidth="1"/>
    <col min="12803" max="12803" width="4.140625" style="632" customWidth="1"/>
    <col min="12804" max="12804" width="11.85546875" style="632" bestFit="1" customWidth="1"/>
    <col min="12805" max="12805" width="11.42578125" style="632" customWidth="1"/>
    <col min="12806" max="12806" width="12" style="632" customWidth="1"/>
    <col min="12807" max="12807" width="12.28515625" style="632" customWidth="1"/>
    <col min="12808" max="12809" width="4.140625" style="632" customWidth="1"/>
    <col min="12810" max="12810" width="9.140625" style="632"/>
    <col min="12811" max="12811" width="13" style="632" customWidth="1"/>
    <col min="12812" max="12812" width="10.7109375" style="632" bestFit="1" customWidth="1"/>
    <col min="12813" max="12813" width="10.140625" style="632" bestFit="1" customWidth="1"/>
    <col min="12814" max="12814" width="9.140625" style="632"/>
    <col min="12815" max="12815" width="8" style="632" customWidth="1"/>
    <col min="12816" max="13056" width="9.140625" style="632"/>
    <col min="13057" max="13057" width="8.28515625" style="632" customWidth="1"/>
    <col min="13058" max="13058" width="27.42578125" style="632" customWidth="1"/>
    <col min="13059" max="13059" width="4.140625" style="632" customWidth="1"/>
    <col min="13060" max="13060" width="11.85546875" style="632" bestFit="1" customWidth="1"/>
    <col min="13061" max="13061" width="11.42578125" style="632" customWidth="1"/>
    <col min="13062" max="13062" width="12" style="632" customWidth="1"/>
    <col min="13063" max="13063" width="12.28515625" style="632" customWidth="1"/>
    <col min="13064" max="13065" width="4.140625" style="632" customWidth="1"/>
    <col min="13066" max="13066" width="9.140625" style="632"/>
    <col min="13067" max="13067" width="13" style="632" customWidth="1"/>
    <col min="13068" max="13068" width="10.7109375" style="632" bestFit="1" customWidth="1"/>
    <col min="13069" max="13069" width="10.140625" style="632" bestFit="1" customWidth="1"/>
    <col min="13070" max="13070" width="9.140625" style="632"/>
    <col min="13071" max="13071" width="8" style="632" customWidth="1"/>
    <col min="13072" max="13312" width="9.140625" style="632"/>
    <col min="13313" max="13313" width="8.28515625" style="632" customWidth="1"/>
    <col min="13314" max="13314" width="27.42578125" style="632" customWidth="1"/>
    <col min="13315" max="13315" width="4.140625" style="632" customWidth="1"/>
    <col min="13316" max="13316" width="11.85546875" style="632" bestFit="1" customWidth="1"/>
    <col min="13317" max="13317" width="11.42578125" style="632" customWidth="1"/>
    <col min="13318" max="13318" width="12" style="632" customWidth="1"/>
    <col min="13319" max="13319" width="12.28515625" style="632" customWidth="1"/>
    <col min="13320" max="13321" width="4.140625" style="632" customWidth="1"/>
    <col min="13322" max="13322" width="9.140625" style="632"/>
    <col min="13323" max="13323" width="13" style="632" customWidth="1"/>
    <col min="13324" max="13324" width="10.7109375" style="632" bestFit="1" customWidth="1"/>
    <col min="13325" max="13325" width="10.140625" style="632" bestFit="1" customWidth="1"/>
    <col min="13326" max="13326" width="9.140625" style="632"/>
    <col min="13327" max="13327" width="8" style="632" customWidth="1"/>
    <col min="13328" max="13568" width="9.140625" style="632"/>
    <col min="13569" max="13569" width="8.28515625" style="632" customWidth="1"/>
    <col min="13570" max="13570" width="27.42578125" style="632" customWidth="1"/>
    <col min="13571" max="13571" width="4.140625" style="632" customWidth="1"/>
    <col min="13572" max="13572" width="11.85546875" style="632" bestFit="1" customWidth="1"/>
    <col min="13573" max="13573" width="11.42578125" style="632" customWidth="1"/>
    <col min="13574" max="13574" width="12" style="632" customWidth="1"/>
    <col min="13575" max="13575" width="12.28515625" style="632" customWidth="1"/>
    <col min="13576" max="13577" width="4.140625" style="632" customWidth="1"/>
    <col min="13578" max="13578" width="9.140625" style="632"/>
    <col min="13579" max="13579" width="13" style="632" customWidth="1"/>
    <col min="13580" max="13580" width="10.7109375" style="632" bestFit="1" customWidth="1"/>
    <col min="13581" max="13581" width="10.140625" style="632" bestFit="1" customWidth="1"/>
    <col min="13582" max="13582" width="9.140625" style="632"/>
    <col min="13583" max="13583" width="8" style="632" customWidth="1"/>
    <col min="13584" max="13824" width="9.140625" style="632"/>
    <col min="13825" max="13825" width="8.28515625" style="632" customWidth="1"/>
    <col min="13826" max="13826" width="27.42578125" style="632" customWidth="1"/>
    <col min="13827" max="13827" width="4.140625" style="632" customWidth="1"/>
    <col min="13828" max="13828" width="11.85546875" style="632" bestFit="1" customWidth="1"/>
    <col min="13829" max="13829" width="11.42578125" style="632" customWidth="1"/>
    <col min="13830" max="13830" width="12" style="632" customWidth="1"/>
    <col min="13831" max="13831" width="12.28515625" style="632" customWidth="1"/>
    <col min="13832" max="13833" width="4.140625" style="632" customWidth="1"/>
    <col min="13834" max="13834" width="9.140625" style="632"/>
    <col min="13835" max="13835" width="13" style="632" customWidth="1"/>
    <col min="13836" max="13836" width="10.7109375" style="632" bestFit="1" customWidth="1"/>
    <col min="13837" max="13837" width="10.140625" style="632" bestFit="1" customWidth="1"/>
    <col min="13838" max="13838" width="9.140625" style="632"/>
    <col min="13839" max="13839" width="8" style="632" customWidth="1"/>
    <col min="13840" max="14080" width="9.140625" style="632"/>
    <col min="14081" max="14081" width="8.28515625" style="632" customWidth="1"/>
    <col min="14082" max="14082" width="27.42578125" style="632" customWidth="1"/>
    <col min="14083" max="14083" width="4.140625" style="632" customWidth="1"/>
    <col min="14084" max="14084" width="11.85546875" style="632" bestFit="1" customWidth="1"/>
    <col min="14085" max="14085" width="11.42578125" style="632" customWidth="1"/>
    <col min="14086" max="14086" width="12" style="632" customWidth="1"/>
    <col min="14087" max="14087" width="12.28515625" style="632" customWidth="1"/>
    <col min="14088" max="14089" width="4.140625" style="632" customWidth="1"/>
    <col min="14090" max="14090" width="9.140625" style="632"/>
    <col min="14091" max="14091" width="13" style="632" customWidth="1"/>
    <col min="14092" max="14092" width="10.7109375" style="632" bestFit="1" customWidth="1"/>
    <col min="14093" max="14093" width="10.140625" style="632" bestFit="1" customWidth="1"/>
    <col min="14094" max="14094" width="9.140625" style="632"/>
    <col min="14095" max="14095" width="8" style="632" customWidth="1"/>
    <col min="14096" max="14336" width="9.140625" style="632"/>
    <col min="14337" max="14337" width="8.28515625" style="632" customWidth="1"/>
    <col min="14338" max="14338" width="27.42578125" style="632" customWidth="1"/>
    <col min="14339" max="14339" width="4.140625" style="632" customWidth="1"/>
    <col min="14340" max="14340" width="11.85546875" style="632" bestFit="1" customWidth="1"/>
    <col min="14341" max="14341" width="11.42578125" style="632" customWidth="1"/>
    <col min="14342" max="14342" width="12" style="632" customWidth="1"/>
    <col min="14343" max="14343" width="12.28515625" style="632" customWidth="1"/>
    <col min="14344" max="14345" width="4.140625" style="632" customWidth="1"/>
    <col min="14346" max="14346" width="9.140625" style="632"/>
    <col min="14347" max="14347" width="13" style="632" customWidth="1"/>
    <col min="14348" max="14348" width="10.7109375" style="632" bestFit="1" customWidth="1"/>
    <col min="14349" max="14349" width="10.140625" style="632" bestFit="1" customWidth="1"/>
    <col min="14350" max="14350" width="9.140625" style="632"/>
    <col min="14351" max="14351" width="8" style="632" customWidth="1"/>
    <col min="14352" max="14592" width="9.140625" style="632"/>
    <col min="14593" max="14593" width="8.28515625" style="632" customWidth="1"/>
    <col min="14594" max="14594" width="27.42578125" style="632" customWidth="1"/>
    <col min="14595" max="14595" width="4.140625" style="632" customWidth="1"/>
    <col min="14596" max="14596" width="11.85546875" style="632" bestFit="1" customWidth="1"/>
    <col min="14597" max="14597" width="11.42578125" style="632" customWidth="1"/>
    <col min="14598" max="14598" width="12" style="632" customWidth="1"/>
    <col min="14599" max="14599" width="12.28515625" style="632" customWidth="1"/>
    <col min="14600" max="14601" width="4.140625" style="632" customWidth="1"/>
    <col min="14602" max="14602" width="9.140625" style="632"/>
    <col min="14603" max="14603" width="13" style="632" customWidth="1"/>
    <col min="14604" max="14604" width="10.7109375" style="632" bestFit="1" customWidth="1"/>
    <col min="14605" max="14605" width="10.140625" style="632" bestFit="1" customWidth="1"/>
    <col min="14606" max="14606" width="9.140625" style="632"/>
    <col min="14607" max="14607" width="8" style="632" customWidth="1"/>
    <col min="14608" max="14848" width="9.140625" style="632"/>
    <col min="14849" max="14849" width="8.28515625" style="632" customWidth="1"/>
    <col min="14850" max="14850" width="27.42578125" style="632" customWidth="1"/>
    <col min="14851" max="14851" width="4.140625" style="632" customWidth="1"/>
    <col min="14852" max="14852" width="11.85546875" style="632" bestFit="1" customWidth="1"/>
    <col min="14853" max="14853" width="11.42578125" style="632" customWidth="1"/>
    <col min="14854" max="14854" width="12" style="632" customWidth="1"/>
    <col min="14855" max="14855" width="12.28515625" style="632" customWidth="1"/>
    <col min="14856" max="14857" width="4.140625" style="632" customWidth="1"/>
    <col min="14858" max="14858" width="9.140625" style="632"/>
    <col min="14859" max="14859" width="13" style="632" customWidth="1"/>
    <col min="14860" max="14860" width="10.7109375" style="632" bestFit="1" customWidth="1"/>
    <col min="14861" max="14861" width="10.140625" style="632" bestFit="1" customWidth="1"/>
    <col min="14862" max="14862" width="9.140625" style="632"/>
    <col min="14863" max="14863" width="8" style="632" customWidth="1"/>
    <col min="14864" max="15104" width="9.140625" style="632"/>
    <col min="15105" max="15105" width="8.28515625" style="632" customWidth="1"/>
    <col min="15106" max="15106" width="27.42578125" style="632" customWidth="1"/>
    <col min="15107" max="15107" width="4.140625" style="632" customWidth="1"/>
    <col min="15108" max="15108" width="11.85546875" style="632" bestFit="1" customWidth="1"/>
    <col min="15109" max="15109" width="11.42578125" style="632" customWidth="1"/>
    <col min="15110" max="15110" width="12" style="632" customWidth="1"/>
    <col min="15111" max="15111" width="12.28515625" style="632" customWidth="1"/>
    <col min="15112" max="15113" width="4.140625" style="632" customWidth="1"/>
    <col min="15114" max="15114" width="9.140625" style="632"/>
    <col min="15115" max="15115" width="13" style="632" customWidth="1"/>
    <col min="15116" max="15116" width="10.7109375" style="632" bestFit="1" customWidth="1"/>
    <col min="15117" max="15117" width="10.140625" style="632" bestFit="1" customWidth="1"/>
    <col min="15118" max="15118" width="9.140625" style="632"/>
    <col min="15119" max="15119" width="8" style="632" customWidth="1"/>
    <col min="15120" max="15360" width="9.140625" style="632"/>
    <col min="15361" max="15361" width="8.28515625" style="632" customWidth="1"/>
    <col min="15362" max="15362" width="27.42578125" style="632" customWidth="1"/>
    <col min="15363" max="15363" width="4.140625" style="632" customWidth="1"/>
    <col min="15364" max="15364" width="11.85546875" style="632" bestFit="1" customWidth="1"/>
    <col min="15365" max="15365" width="11.42578125" style="632" customWidth="1"/>
    <col min="15366" max="15366" width="12" style="632" customWidth="1"/>
    <col min="15367" max="15367" width="12.28515625" style="632" customWidth="1"/>
    <col min="15368" max="15369" width="4.140625" style="632" customWidth="1"/>
    <col min="15370" max="15370" width="9.140625" style="632"/>
    <col min="15371" max="15371" width="13" style="632" customWidth="1"/>
    <col min="15372" max="15372" width="10.7109375" style="632" bestFit="1" customWidth="1"/>
    <col min="15373" max="15373" width="10.140625" style="632" bestFit="1" customWidth="1"/>
    <col min="15374" max="15374" width="9.140625" style="632"/>
    <col min="15375" max="15375" width="8" style="632" customWidth="1"/>
    <col min="15376" max="15616" width="9.140625" style="632"/>
    <col min="15617" max="15617" width="8.28515625" style="632" customWidth="1"/>
    <col min="15618" max="15618" width="27.42578125" style="632" customWidth="1"/>
    <col min="15619" max="15619" width="4.140625" style="632" customWidth="1"/>
    <col min="15620" max="15620" width="11.85546875" style="632" bestFit="1" customWidth="1"/>
    <col min="15621" max="15621" width="11.42578125" style="632" customWidth="1"/>
    <col min="15622" max="15622" width="12" style="632" customWidth="1"/>
    <col min="15623" max="15623" width="12.28515625" style="632" customWidth="1"/>
    <col min="15624" max="15625" width="4.140625" style="632" customWidth="1"/>
    <col min="15626" max="15626" width="9.140625" style="632"/>
    <col min="15627" max="15627" width="13" style="632" customWidth="1"/>
    <col min="15628" max="15628" width="10.7109375" style="632" bestFit="1" customWidth="1"/>
    <col min="15629" max="15629" width="10.140625" style="632" bestFit="1" customWidth="1"/>
    <col min="15630" max="15630" width="9.140625" style="632"/>
    <col min="15631" max="15631" width="8" style="632" customWidth="1"/>
    <col min="15632" max="15872" width="9.140625" style="632"/>
    <col min="15873" max="15873" width="8.28515625" style="632" customWidth="1"/>
    <col min="15874" max="15874" width="27.42578125" style="632" customWidth="1"/>
    <col min="15875" max="15875" width="4.140625" style="632" customWidth="1"/>
    <col min="15876" max="15876" width="11.85546875" style="632" bestFit="1" customWidth="1"/>
    <col min="15877" max="15877" width="11.42578125" style="632" customWidth="1"/>
    <col min="15878" max="15878" width="12" style="632" customWidth="1"/>
    <col min="15879" max="15879" width="12.28515625" style="632" customWidth="1"/>
    <col min="15880" max="15881" width="4.140625" style="632" customWidth="1"/>
    <col min="15882" max="15882" width="9.140625" style="632"/>
    <col min="15883" max="15883" width="13" style="632" customWidth="1"/>
    <col min="15884" max="15884" width="10.7109375" style="632" bestFit="1" customWidth="1"/>
    <col min="15885" max="15885" width="10.140625" style="632" bestFit="1" customWidth="1"/>
    <col min="15886" max="15886" width="9.140625" style="632"/>
    <col min="15887" max="15887" width="8" style="632" customWidth="1"/>
    <col min="15888" max="16128" width="9.140625" style="632"/>
    <col min="16129" max="16129" width="8.28515625" style="632" customWidth="1"/>
    <col min="16130" max="16130" width="27.42578125" style="632" customWidth="1"/>
    <col min="16131" max="16131" width="4.140625" style="632" customWidth="1"/>
    <col min="16132" max="16132" width="11.85546875" style="632" bestFit="1" customWidth="1"/>
    <col min="16133" max="16133" width="11.42578125" style="632" customWidth="1"/>
    <col min="16134" max="16134" width="12" style="632" customWidth="1"/>
    <col min="16135" max="16135" width="12.28515625" style="632" customWidth="1"/>
    <col min="16136" max="16137" width="4.140625" style="632" customWidth="1"/>
    <col min="16138" max="16138" width="9.140625" style="632"/>
    <col min="16139" max="16139" width="13" style="632" customWidth="1"/>
    <col min="16140" max="16140" width="10.7109375" style="632" bestFit="1" customWidth="1"/>
    <col min="16141" max="16141" width="10.140625" style="632" bestFit="1" customWidth="1"/>
    <col min="16142" max="16142" width="9.140625" style="632"/>
    <col min="16143" max="16143" width="8" style="632" customWidth="1"/>
    <col min="16144" max="16384" width="9.140625" style="632"/>
  </cols>
  <sheetData>
    <row r="1" spans="1:13" x14ac:dyDescent="0.25">
      <c r="A1" s="629" t="s">
        <v>3730</v>
      </c>
      <c r="B1" s="630"/>
      <c r="C1" s="631"/>
      <c r="E1" s="630" t="s">
        <v>3733</v>
      </c>
      <c r="G1" s="633" t="s">
        <v>3734</v>
      </c>
      <c r="H1" s="634" t="s">
        <v>3709</v>
      </c>
      <c r="I1" s="635"/>
    </row>
    <row r="2" spans="1:13" ht="10.5" customHeight="1" x14ac:dyDescent="0.2">
      <c r="A2" s="636"/>
      <c r="B2" s="631"/>
      <c r="C2" s="631"/>
      <c r="E2" s="631"/>
      <c r="G2" s="632"/>
      <c r="H2" s="637"/>
      <c r="I2" s="638"/>
    </row>
    <row r="3" spans="1:13" ht="12.75" x14ac:dyDescent="0.2">
      <c r="A3" s="629" t="s">
        <v>3731</v>
      </c>
      <c r="B3" s="630"/>
      <c r="C3" s="631"/>
      <c r="E3" s="630" t="s">
        <v>3710</v>
      </c>
      <c r="G3" s="639" t="s">
        <v>3711</v>
      </c>
      <c r="H3" s="630"/>
    </row>
    <row r="4" spans="1:13" ht="10.5" customHeight="1" x14ac:dyDescent="0.25">
      <c r="A4" s="636"/>
      <c r="B4" s="631"/>
      <c r="C4" s="631"/>
      <c r="D4" s="631"/>
      <c r="E4" s="631"/>
      <c r="F4" s="631"/>
      <c r="H4" s="641" t="s">
        <v>3712</v>
      </c>
      <c r="I4" s="635"/>
    </row>
    <row r="5" spans="1:13" x14ac:dyDescent="0.25">
      <c r="A5" s="629" t="s">
        <v>3732</v>
      </c>
      <c r="B5" s="630"/>
      <c r="C5" s="631"/>
      <c r="D5" s="631"/>
      <c r="E5" s="630"/>
      <c r="H5" s="642"/>
      <c r="I5" s="638"/>
    </row>
    <row r="6" spans="1:13" ht="5.25" customHeight="1" thickBot="1" x14ac:dyDescent="0.3">
      <c r="A6" s="629"/>
      <c r="B6" s="630"/>
      <c r="C6" s="631"/>
      <c r="D6" s="631"/>
      <c r="E6" s="631"/>
      <c r="F6" s="631"/>
      <c r="H6" s="643"/>
      <c r="I6" s="630"/>
      <c r="J6" s="631"/>
      <c r="L6" s="644"/>
      <c r="M6" s="645"/>
    </row>
    <row r="7" spans="1:13" ht="30" customHeight="1" thickTop="1" x14ac:dyDescent="0.2">
      <c r="A7" s="646"/>
      <c r="B7" s="647" t="s">
        <v>3713</v>
      </c>
      <c r="C7" s="648"/>
      <c r="D7" s="649" t="s">
        <v>3714</v>
      </c>
      <c r="E7" s="650" t="s">
        <v>3706</v>
      </c>
      <c r="F7" s="651" t="s">
        <v>3707</v>
      </c>
      <c r="G7" s="747" t="s">
        <v>3715</v>
      </c>
      <c r="H7" s="652" t="s">
        <v>3716</v>
      </c>
      <c r="I7" s="653" t="s">
        <v>3717</v>
      </c>
      <c r="J7" s="654"/>
      <c r="K7" s="654"/>
      <c r="L7" s="654"/>
      <c r="M7" s="654"/>
    </row>
    <row r="8" spans="1:13" ht="30" customHeight="1" x14ac:dyDescent="0.2">
      <c r="A8" s="655"/>
      <c r="B8" s="656"/>
      <c r="C8" s="657" t="s">
        <v>3718</v>
      </c>
      <c r="E8" s="658" t="s">
        <v>3719</v>
      </c>
      <c r="F8" s="659" t="s">
        <v>3719</v>
      </c>
      <c r="G8" s="748" t="s">
        <v>3719</v>
      </c>
      <c r="H8" s="660"/>
      <c r="I8" s="661"/>
      <c r="J8" s="654"/>
      <c r="K8" s="654"/>
      <c r="L8" s="654"/>
      <c r="M8" s="654"/>
    </row>
    <row r="9" spans="1:13" ht="22.5" customHeight="1" x14ac:dyDescent="0.3">
      <c r="A9" s="655"/>
      <c r="B9" s="656"/>
      <c r="C9" s="662"/>
      <c r="D9" s="663" t="s">
        <v>3720</v>
      </c>
      <c r="E9" s="658"/>
      <c r="F9" s="659"/>
      <c r="G9" s="749">
        <v>12001574</v>
      </c>
      <c r="H9" s="660"/>
      <c r="I9" s="661"/>
      <c r="J9" s="654"/>
      <c r="K9" s="654"/>
      <c r="L9" s="654"/>
      <c r="M9" s="654"/>
    </row>
    <row r="10" spans="1:13" s="671" customFormat="1" ht="11.25" customHeight="1" thickBot="1" x14ac:dyDescent="0.3">
      <c r="A10" s="664"/>
      <c r="B10" s="665"/>
      <c r="C10" s="786">
        <v>1</v>
      </c>
      <c r="D10" s="666"/>
      <c r="E10" s="667"/>
      <c r="F10" s="668"/>
      <c r="G10" s="750"/>
      <c r="H10" s="669"/>
      <c r="I10" s="670"/>
      <c r="K10" s="654"/>
    </row>
    <row r="11" spans="1:13" s="671" customFormat="1" ht="11.25" customHeight="1" x14ac:dyDescent="0.3">
      <c r="A11" s="672"/>
      <c r="B11" s="673"/>
      <c r="C11" s="787"/>
      <c r="D11" s="674"/>
      <c r="E11" s="675"/>
      <c r="F11" s="676"/>
      <c r="G11" s="750"/>
      <c r="H11" s="669"/>
      <c r="I11" s="670"/>
      <c r="K11" s="654"/>
    </row>
    <row r="12" spans="1:13" s="671" customFormat="1" ht="15.75" x14ac:dyDescent="0.3">
      <c r="A12" s="672"/>
      <c r="B12" s="673"/>
      <c r="C12" s="677"/>
      <c r="D12" s="692"/>
      <c r="E12" s="680"/>
      <c r="F12" s="681"/>
      <c r="G12" s="750"/>
      <c r="H12" s="669"/>
      <c r="I12" s="670"/>
      <c r="K12" s="654"/>
    </row>
    <row r="13" spans="1:13" s="671" customFormat="1" x14ac:dyDescent="0.25">
      <c r="A13" s="737">
        <v>88299793</v>
      </c>
      <c r="B13" s="738" t="s">
        <v>3704</v>
      </c>
      <c r="C13" s="679"/>
      <c r="D13" s="692"/>
      <c r="E13" s="680"/>
      <c r="F13" s="681">
        <v>213.1</v>
      </c>
      <c r="G13" s="749">
        <f>ROUND(F13,0)</f>
        <v>213</v>
      </c>
      <c r="H13" s="669"/>
      <c r="I13" s="670"/>
      <c r="K13" s="654"/>
    </row>
    <row r="14" spans="1:13" s="671" customFormat="1" x14ac:dyDescent="0.25">
      <c r="A14" s="737">
        <v>882071</v>
      </c>
      <c r="B14" s="738" t="s">
        <v>3705</v>
      </c>
      <c r="C14" s="679"/>
      <c r="D14" s="692"/>
      <c r="E14" s="680"/>
      <c r="F14" s="681">
        <v>242.64999999999998</v>
      </c>
      <c r="G14" s="749">
        <f>ROUND(F14,0)</f>
        <v>243</v>
      </c>
      <c r="H14" s="669"/>
      <c r="I14" s="670"/>
      <c r="K14" s="654"/>
    </row>
    <row r="15" spans="1:13" s="671" customFormat="1" x14ac:dyDescent="0.25">
      <c r="A15" s="737" t="s">
        <v>774</v>
      </c>
      <c r="B15" s="738" t="s">
        <v>3708</v>
      </c>
      <c r="C15" s="679"/>
      <c r="D15" s="692"/>
      <c r="E15" s="680">
        <v>455.75</v>
      </c>
      <c r="F15" s="681"/>
      <c r="G15" s="750"/>
      <c r="H15" s="669"/>
      <c r="I15" s="670"/>
      <c r="K15" s="654"/>
    </row>
    <row r="16" spans="1:13" s="671" customFormat="1" x14ac:dyDescent="0.25">
      <c r="A16" s="672"/>
      <c r="B16" s="678"/>
      <c r="C16" s="679"/>
      <c r="D16" s="692"/>
      <c r="E16" s="680"/>
      <c r="F16" s="681"/>
      <c r="G16" s="750"/>
      <c r="H16" s="669"/>
      <c r="I16" s="670"/>
      <c r="K16" s="654"/>
    </row>
    <row r="17" spans="1:12" s="671" customFormat="1" x14ac:dyDescent="0.25">
      <c r="A17" s="684"/>
      <c r="B17" s="685"/>
      <c r="C17" s="686"/>
      <c r="D17" s="692"/>
      <c r="E17" s="680"/>
      <c r="F17" s="681"/>
      <c r="G17" s="751"/>
      <c r="H17" s="669"/>
      <c r="I17" s="670"/>
      <c r="K17" s="688"/>
      <c r="L17" s="689"/>
    </row>
    <row r="18" spans="1:12" s="671" customFormat="1" x14ac:dyDescent="0.25">
      <c r="A18" s="684"/>
      <c r="B18" s="685"/>
      <c r="C18" s="690"/>
      <c r="D18" s="692"/>
      <c r="E18" s="680"/>
      <c r="F18" s="681"/>
      <c r="G18" s="751"/>
      <c r="H18" s="669"/>
      <c r="I18" s="670"/>
      <c r="K18" s="654"/>
    </row>
    <row r="19" spans="1:12" s="671" customFormat="1" x14ac:dyDescent="0.25">
      <c r="A19" s="684"/>
      <c r="B19" s="685"/>
      <c r="C19" s="685"/>
      <c r="D19" s="692"/>
      <c r="E19" s="680"/>
      <c r="F19" s="681"/>
      <c r="G19" s="750"/>
      <c r="H19" s="669"/>
      <c r="I19" s="670"/>
      <c r="K19" s="691"/>
    </row>
    <row r="20" spans="1:12" s="671" customFormat="1" x14ac:dyDescent="0.25">
      <c r="A20" s="684"/>
      <c r="B20" s="685"/>
      <c r="C20" s="685"/>
      <c r="D20" s="692"/>
      <c r="E20" s="680"/>
      <c r="F20" s="681"/>
      <c r="G20" s="750"/>
      <c r="H20" s="669"/>
      <c r="I20" s="670"/>
    </row>
    <row r="21" spans="1:12" s="671" customFormat="1" x14ac:dyDescent="0.25">
      <c r="A21" s="684"/>
      <c r="B21" s="685"/>
      <c r="C21" s="685"/>
      <c r="D21" s="692"/>
      <c r="E21" s="680"/>
      <c r="F21" s="681"/>
      <c r="G21" s="750"/>
      <c r="H21" s="669"/>
      <c r="I21" s="670"/>
    </row>
    <row r="22" spans="1:12" s="671" customFormat="1" x14ac:dyDescent="0.25">
      <c r="A22" s="684"/>
      <c r="B22" s="685"/>
      <c r="C22" s="685"/>
      <c r="D22" s="692"/>
      <c r="E22" s="680"/>
      <c r="F22" s="681"/>
      <c r="G22" s="750"/>
      <c r="H22" s="669"/>
      <c r="I22" s="670"/>
    </row>
    <row r="23" spans="1:12" s="671" customFormat="1" ht="15.75" thickBot="1" x14ac:dyDescent="0.3">
      <c r="A23" s="684"/>
      <c r="B23" s="685"/>
      <c r="C23" s="685"/>
      <c r="D23" s="687"/>
      <c r="E23" s="693">
        <f>SUM(E13:E22)</f>
        <v>455.75</v>
      </c>
      <c r="F23" s="694">
        <f>SUM(F13:F22)</f>
        <v>455.75</v>
      </c>
      <c r="G23" s="750"/>
      <c r="H23" s="669"/>
      <c r="I23" s="670"/>
      <c r="K23" s="691"/>
    </row>
    <row r="24" spans="1:12" s="671" customFormat="1" ht="15.75" thickTop="1" x14ac:dyDescent="0.25">
      <c r="A24" s="684"/>
      <c r="B24" s="685"/>
      <c r="C24" s="685"/>
      <c r="D24" s="687"/>
      <c r="E24" s="675"/>
      <c r="F24" s="683"/>
      <c r="G24" s="750"/>
      <c r="H24" s="669"/>
      <c r="I24" s="670"/>
    </row>
    <row r="25" spans="1:12" s="671" customFormat="1" x14ac:dyDescent="0.25">
      <c r="A25" s="684"/>
      <c r="B25" s="695" t="s">
        <v>3726</v>
      </c>
      <c r="C25" s="685"/>
      <c r="D25" s="696"/>
      <c r="E25" s="669"/>
      <c r="F25" s="670"/>
      <c r="G25" s="750"/>
      <c r="H25" s="669"/>
      <c r="I25" s="670"/>
    </row>
    <row r="26" spans="1:12" s="671" customFormat="1" x14ac:dyDescent="0.25">
      <c r="A26" s="697"/>
      <c r="B26" s="685"/>
      <c r="C26" s="685"/>
      <c r="D26" s="687"/>
      <c r="E26" s="669"/>
      <c r="F26" s="670"/>
      <c r="G26" s="750"/>
      <c r="H26" s="669"/>
      <c r="I26" s="670"/>
    </row>
    <row r="27" spans="1:12" s="671" customFormat="1" ht="15.75" thickBot="1" x14ac:dyDescent="0.3">
      <c r="A27" s="698"/>
      <c r="B27" s="699"/>
      <c r="C27" s="786">
        <v>2</v>
      </c>
      <c r="D27" s="666"/>
      <c r="E27" s="667"/>
      <c r="F27" s="668"/>
      <c r="G27" s="750"/>
      <c r="H27" s="669"/>
      <c r="I27" s="670"/>
    </row>
    <row r="28" spans="1:12" s="671" customFormat="1" x14ac:dyDescent="0.25">
      <c r="A28" s="684"/>
      <c r="B28" s="685"/>
      <c r="C28" s="787"/>
      <c r="D28" s="687"/>
      <c r="E28" s="669"/>
      <c r="F28" s="670"/>
      <c r="G28" s="750"/>
      <c r="H28" s="669"/>
      <c r="I28" s="670"/>
    </row>
    <row r="29" spans="1:12" s="671" customFormat="1" x14ac:dyDescent="0.25">
      <c r="A29" s="737" t="s">
        <v>1224</v>
      </c>
      <c r="B29" s="700" t="s">
        <v>1764</v>
      </c>
      <c r="C29" s="679"/>
      <c r="D29" s="687"/>
      <c r="E29" s="682">
        <f>+D33</f>
        <v>25920.30025</v>
      </c>
      <c r="F29" s="670"/>
      <c r="G29" s="749">
        <f>-ROUND(E29,0)</f>
        <v>-25920</v>
      </c>
      <c r="H29" s="669"/>
      <c r="I29" s="670"/>
    </row>
    <row r="30" spans="1:12" s="671" customFormat="1" x14ac:dyDescent="0.25">
      <c r="A30" s="737" t="s">
        <v>1763</v>
      </c>
      <c r="B30" s="700" t="s">
        <v>1225</v>
      </c>
      <c r="C30" s="679"/>
      <c r="D30" s="687"/>
      <c r="E30" s="669"/>
      <c r="F30" s="681">
        <f>+E29</f>
        <v>25920.30025</v>
      </c>
      <c r="G30" s="750"/>
      <c r="H30" s="669"/>
      <c r="I30" s="670"/>
    </row>
    <row r="31" spans="1:12" s="671" customFormat="1" x14ac:dyDescent="0.25">
      <c r="A31" s="737"/>
      <c r="B31" s="700"/>
      <c r="C31" s="679"/>
      <c r="D31" s="687"/>
      <c r="E31" s="669"/>
      <c r="F31" s="681"/>
      <c r="G31" s="750"/>
      <c r="H31" s="669"/>
      <c r="I31" s="670"/>
    </row>
    <row r="32" spans="1:12" s="671" customFormat="1" x14ac:dyDescent="0.25">
      <c r="A32" s="672"/>
      <c r="B32" s="739">
        <v>2205983</v>
      </c>
      <c r="C32" s="740">
        <v>0.05</v>
      </c>
      <c r="D32" s="739">
        <f>+B32*C32</f>
        <v>110299.15000000001</v>
      </c>
      <c r="E32" s="669"/>
      <c r="F32" s="670"/>
      <c r="G32" s="750"/>
      <c r="H32" s="669"/>
      <c r="I32" s="670"/>
    </row>
    <row r="33" spans="1:13" s="671" customFormat="1" x14ac:dyDescent="0.25">
      <c r="A33" s="684"/>
      <c r="B33" s="685"/>
      <c r="C33" s="741">
        <v>0.23499999999999999</v>
      </c>
      <c r="D33" s="742">
        <f>+D32*C33</f>
        <v>25920.30025</v>
      </c>
      <c r="E33" s="669"/>
      <c r="F33" s="670"/>
      <c r="G33" s="750"/>
      <c r="H33" s="669"/>
      <c r="I33" s="670"/>
    </row>
    <row r="34" spans="1:13" s="671" customFormat="1" x14ac:dyDescent="0.25">
      <c r="A34" s="684"/>
      <c r="B34" s="695"/>
      <c r="C34" s="679"/>
      <c r="D34" s="687"/>
      <c r="E34" s="669"/>
      <c r="F34" s="670"/>
      <c r="G34" s="750"/>
      <c r="H34" s="669"/>
      <c r="I34" s="670"/>
    </row>
    <row r="35" spans="1:13" s="671" customFormat="1" x14ac:dyDescent="0.25">
      <c r="A35" s="684"/>
      <c r="B35" s="700" t="s">
        <v>3727</v>
      </c>
      <c r="C35" s="679"/>
      <c r="D35" s="687"/>
      <c r="E35" s="669"/>
      <c r="F35" s="670"/>
      <c r="G35" s="750"/>
      <c r="H35" s="669"/>
      <c r="I35" s="670"/>
    </row>
    <row r="36" spans="1:13" s="671" customFormat="1" x14ac:dyDescent="0.25">
      <c r="A36" s="684"/>
      <c r="B36" s="700" t="s">
        <v>3729</v>
      </c>
      <c r="C36" s="679"/>
      <c r="D36" s="687"/>
      <c r="E36" s="669"/>
      <c r="F36" s="670"/>
      <c r="G36" s="750"/>
      <c r="H36" s="669"/>
      <c r="I36" s="670"/>
    </row>
    <row r="37" spans="1:13" s="671" customFormat="1" x14ac:dyDescent="0.25">
      <c r="A37" s="684"/>
      <c r="B37" s="700" t="s">
        <v>3728</v>
      </c>
      <c r="C37" s="679"/>
      <c r="D37" s="687"/>
      <c r="E37" s="669"/>
      <c r="F37" s="670"/>
      <c r="G37" s="750"/>
      <c r="H37" s="669"/>
      <c r="I37" s="670"/>
    </row>
    <row r="38" spans="1:13" s="671" customFormat="1" x14ac:dyDescent="0.25">
      <c r="A38" s="684"/>
      <c r="B38" s="685"/>
      <c r="C38" s="743"/>
      <c r="D38" s="744"/>
      <c r="E38" s="745"/>
      <c r="F38" s="746"/>
      <c r="G38" s="750"/>
      <c r="H38" s="669"/>
      <c r="I38" s="670"/>
    </row>
    <row r="39" spans="1:13" s="671" customFormat="1" ht="14.25" customHeight="1" thickBot="1" x14ac:dyDescent="0.3">
      <c r="A39" s="698"/>
      <c r="B39" s="699"/>
      <c r="C39" s="788" t="s">
        <v>3721</v>
      </c>
      <c r="D39" s="666"/>
      <c r="E39" s="667"/>
      <c r="F39" s="668"/>
      <c r="G39" s="750"/>
      <c r="H39" s="669"/>
      <c r="I39" s="670"/>
    </row>
    <row r="40" spans="1:13" s="671" customFormat="1" ht="14.25" customHeight="1" x14ac:dyDescent="0.25">
      <c r="A40" s="684"/>
      <c r="B40" s="685"/>
      <c r="C40" s="789"/>
      <c r="D40" s="687"/>
      <c r="E40" s="669"/>
      <c r="F40" s="670"/>
      <c r="G40" s="750"/>
      <c r="H40" s="669"/>
      <c r="I40" s="670"/>
    </row>
    <row r="41" spans="1:13" s="671" customFormat="1" x14ac:dyDescent="0.25">
      <c r="A41" s="684"/>
      <c r="B41" s="685"/>
      <c r="C41" s="679"/>
      <c r="D41" s="687"/>
      <c r="E41" s="669"/>
      <c r="F41" s="670"/>
      <c r="G41" s="750"/>
      <c r="H41" s="669"/>
      <c r="I41" s="670"/>
    </row>
    <row r="42" spans="1:13" s="671" customFormat="1" x14ac:dyDescent="0.25">
      <c r="A42" s="758" t="s">
        <v>3735</v>
      </c>
      <c r="B42" s="759"/>
      <c r="C42" s="756"/>
      <c r="D42" s="760"/>
      <c r="E42" s="761"/>
      <c r="F42" s="762"/>
      <c r="G42" s="757"/>
      <c r="H42" s="761"/>
      <c r="I42" s="762"/>
    </row>
    <row r="43" spans="1:13" s="671" customFormat="1" ht="15.75" customHeight="1" x14ac:dyDescent="0.25">
      <c r="A43" s="684"/>
      <c r="B43" s="685"/>
      <c r="C43" s="685"/>
      <c r="D43" s="687"/>
      <c r="E43" s="669"/>
      <c r="F43" s="670"/>
      <c r="G43" s="750"/>
      <c r="H43" s="669"/>
      <c r="I43" s="670"/>
    </row>
    <row r="44" spans="1:13" s="671" customFormat="1" x14ac:dyDescent="0.25">
      <c r="A44" s="684"/>
      <c r="B44" s="701" t="s">
        <v>3720</v>
      </c>
      <c r="C44" s="685"/>
      <c r="D44" s="687"/>
      <c r="E44" s="669"/>
      <c r="F44" s="702">
        <f>+G9</f>
        <v>12001574</v>
      </c>
      <c r="G44" s="750"/>
      <c r="H44" s="669"/>
      <c r="I44" s="670"/>
    </row>
    <row r="45" spans="1:13" x14ac:dyDescent="0.25">
      <c r="A45" s="703"/>
      <c r="B45" s="704" t="s">
        <v>3725</v>
      </c>
      <c r="C45" s="705"/>
      <c r="D45" s="705"/>
      <c r="E45" s="706"/>
      <c r="F45" s="707">
        <f>ROUND(+F13+F14,0)</f>
        <v>456</v>
      </c>
      <c r="G45" s="752"/>
      <c r="H45" s="708"/>
      <c r="I45" s="709"/>
      <c r="J45" s="654"/>
      <c r="K45" s="654"/>
      <c r="L45" s="654"/>
      <c r="M45" s="654"/>
    </row>
    <row r="46" spans="1:13" ht="15.75" thickBot="1" x14ac:dyDescent="0.3">
      <c r="A46" s="703"/>
      <c r="B46" s="704" t="s">
        <v>3722</v>
      </c>
      <c r="C46" s="710"/>
      <c r="D46" s="710"/>
      <c r="E46" s="669"/>
      <c r="F46" s="711">
        <f>+G29</f>
        <v>-25920</v>
      </c>
      <c r="G46" s="752"/>
      <c r="H46" s="708"/>
      <c r="I46" s="709"/>
      <c r="J46" s="654"/>
      <c r="K46" s="654"/>
      <c r="L46" s="654"/>
      <c r="M46" s="654"/>
    </row>
    <row r="47" spans="1:13" ht="16.5" thickBot="1" x14ac:dyDescent="0.3">
      <c r="A47" s="703"/>
      <c r="B47" s="712" t="s">
        <v>3723</v>
      </c>
      <c r="C47" s="713"/>
      <c r="D47" s="713"/>
      <c r="E47" s="669"/>
      <c r="F47" s="714">
        <f>SUM(F45:F46)</f>
        <v>-25464</v>
      </c>
      <c r="G47" s="753"/>
      <c r="H47" s="708"/>
      <c r="I47" s="709"/>
      <c r="J47" s="654"/>
      <c r="K47" s="654"/>
      <c r="L47" s="654"/>
      <c r="M47" s="654"/>
    </row>
    <row r="48" spans="1:13" ht="15.75" thickTop="1" x14ac:dyDescent="0.25">
      <c r="A48" s="703"/>
      <c r="B48" s="715"/>
      <c r="C48" s="715"/>
      <c r="D48" s="716"/>
      <c r="E48" s="669"/>
      <c r="F48" s="717">
        <f>+F44+F47</f>
        <v>11976110</v>
      </c>
      <c r="G48" s="754"/>
      <c r="H48" s="708"/>
      <c r="I48" s="709"/>
      <c r="J48" s="654"/>
      <c r="K48" s="654"/>
      <c r="L48" s="654"/>
      <c r="M48" s="654"/>
    </row>
    <row r="49" spans="1:13" ht="15.75" thickBot="1" x14ac:dyDescent="0.3">
      <c r="A49" s="718"/>
      <c r="B49" s="719"/>
      <c r="C49" s="719"/>
      <c r="D49" s="720"/>
      <c r="E49" s="721"/>
      <c r="F49" s="722"/>
      <c r="G49" s="755">
        <f>SUM(G9:G48)</f>
        <v>11976110</v>
      </c>
      <c r="H49" s="723"/>
      <c r="I49" s="724"/>
      <c r="J49" s="654"/>
      <c r="K49" s="725"/>
      <c r="L49" s="654"/>
      <c r="M49" s="654"/>
    </row>
    <row r="50" spans="1:13" ht="13.5" thickTop="1" x14ac:dyDescent="0.2">
      <c r="A50" s="726"/>
      <c r="B50" s="654"/>
      <c r="C50" s="654"/>
      <c r="D50" s="654"/>
      <c r="E50" s="654"/>
      <c r="F50" s="654"/>
      <c r="G50" s="727">
        <f>+'Kar Zarar'!H83</f>
        <v>12001574</v>
      </c>
      <c r="H50" s="654"/>
      <c r="I50" s="654"/>
      <c r="J50" s="654"/>
      <c r="K50" s="725"/>
      <c r="L50" s="654"/>
      <c r="M50" s="654"/>
    </row>
    <row r="51" spans="1:13" ht="12.75" x14ac:dyDescent="0.2">
      <c r="A51" s="726"/>
      <c r="B51" s="654"/>
      <c r="C51" s="654"/>
      <c r="D51" s="654"/>
      <c r="E51" s="654"/>
      <c r="F51" s="728"/>
      <c r="G51" s="682">
        <f>+G49-G50</f>
        <v>-25464</v>
      </c>
      <c r="H51" s="654"/>
      <c r="I51" s="654"/>
      <c r="J51" s="654"/>
      <c r="K51" s="654"/>
      <c r="L51" s="654"/>
      <c r="M51" s="654"/>
    </row>
    <row r="52" spans="1:13" x14ac:dyDescent="0.25">
      <c r="A52" s="726"/>
      <c r="B52" s="654"/>
      <c r="C52" s="654"/>
      <c r="D52" s="654"/>
      <c r="E52" s="654"/>
      <c r="F52" s="654"/>
      <c r="G52" s="729"/>
      <c r="H52" s="654"/>
      <c r="I52" s="654"/>
      <c r="J52" s="654"/>
      <c r="K52" s="654"/>
      <c r="L52" s="654"/>
      <c r="M52" s="654"/>
    </row>
    <row r="53" spans="1:13" x14ac:dyDescent="0.25">
      <c r="A53" s="726"/>
      <c r="B53" s="654"/>
      <c r="C53" s="654"/>
      <c r="D53" s="654"/>
      <c r="E53" s="654"/>
      <c r="F53" s="654"/>
      <c r="G53" s="729"/>
      <c r="H53" s="654"/>
      <c r="I53" s="654"/>
      <c r="J53" s="654"/>
      <c r="K53" s="654"/>
      <c r="L53" s="654"/>
      <c r="M53" s="654"/>
    </row>
    <row r="54" spans="1:13" x14ac:dyDescent="0.25">
      <c r="A54" s="726"/>
      <c r="B54" s="654"/>
      <c r="C54" s="654"/>
      <c r="D54" s="654"/>
      <c r="E54" s="725"/>
      <c r="F54" s="654"/>
      <c r="G54" s="729"/>
      <c r="H54" s="654"/>
      <c r="I54" s="654"/>
      <c r="J54" s="654"/>
      <c r="K54" s="654"/>
      <c r="L54" s="654"/>
      <c r="M54" s="654"/>
    </row>
    <row r="55" spans="1:13" x14ac:dyDescent="0.25">
      <c r="A55" s="726"/>
      <c r="B55" s="654"/>
      <c r="C55" s="654"/>
      <c r="D55" s="654"/>
      <c r="E55" s="654"/>
      <c r="F55" s="654"/>
      <c r="G55" s="729"/>
      <c r="H55" s="654"/>
      <c r="I55" s="654"/>
      <c r="J55" s="654"/>
      <c r="K55" s="654"/>
      <c r="L55" s="654"/>
      <c r="M55" s="654"/>
    </row>
    <row r="56" spans="1:13" x14ac:dyDescent="0.25">
      <c r="A56" s="726"/>
      <c r="B56" s="654"/>
      <c r="C56" s="654"/>
      <c r="D56" s="654"/>
      <c r="E56" s="654"/>
      <c r="F56" s="654"/>
      <c r="G56" s="729"/>
      <c r="H56" s="654"/>
      <c r="I56" s="654"/>
      <c r="J56" s="654"/>
      <c r="K56" s="654"/>
      <c r="L56" s="654"/>
      <c r="M56" s="654"/>
    </row>
    <row r="57" spans="1:13" x14ac:dyDescent="0.25">
      <c r="A57" s="726"/>
      <c r="B57" s="654"/>
      <c r="C57" s="654"/>
      <c r="D57" s="654"/>
      <c r="E57" s="654"/>
      <c r="F57" s="654"/>
      <c r="G57" s="729"/>
      <c r="H57" s="654"/>
      <c r="I57" s="654"/>
      <c r="J57" s="654"/>
      <c r="K57" s="654"/>
      <c r="L57" s="654"/>
      <c r="M57" s="654"/>
    </row>
    <row r="58" spans="1:13" x14ac:dyDescent="0.25">
      <c r="A58" s="726"/>
      <c r="B58" s="654"/>
      <c r="C58" s="654"/>
      <c r="D58" s="654"/>
      <c r="E58" s="654"/>
      <c r="F58" s="654"/>
      <c r="G58" s="729"/>
      <c r="H58" s="654"/>
      <c r="I58" s="654"/>
      <c r="J58" s="654"/>
      <c r="K58" s="654"/>
      <c r="L58" s="654"/>
      <c r="M58" s="654"/>
    </row>
  </sheetData>
  <mergeCells count="3">
    <mergeCell ref="C10:C11"/>
    <mergeCell ref="C27:C28"/>
    <mergeCell ref="C39:C40"/>
  </mergeCells>
  <pageMargins left="0.5" right="0.19685039370078741" top="0.37" bottom="0.21" header="0.32" footer="0.24"/>
  <pageSetup paperSize="9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92D050"/>
  </sheetPr>
  <dimension ref="A1:P72"/>
  <sheetViews>
    <sheetView showRuler="0" topLeftCell="A37" zoomScaleNormal="100" workbookViewId="0">
      <selection activeCell="F68" sqref="F68"/>
    </sheetView>
  </sheetViews>
  <sheetFormatPr defaultRowHeight="12.75" x14ac:dyDescent="0.2"/>
  <cols>
    <col min="1" max="1" width="2.7109375" customWidth="1"/>
    <col min="2" max="2" width="5.7109375" customWidth="1"/>
    <col min="3" max="3" width="5.42578125" customWidth="1"/>
    <col min="6" max="6" width="33.85546875" customWidth="1"/>
    <col min="7" max="7" width="6.140625" style="42" customWidth="1"/>
    <col min="8" max="8" width="12.28515625" customWidth="1"/>
    <col min="9" max="9" width="12.140625" customWidth="1"/>
    <col min="10" max="12" width="12.28515625" customWidth="1"/>
    <col min="13" max="13" width="13.140625" customWidth="1"/>
    <col min="14" max="14" width="2.7109375" customWidth="1"/>
    <col min="15" max="15" width="5.28515625" style="289" customWidth="1"/>
    <col min="16" max="16" width="12.85546875" style="289" customWidth="1"/>
  </cols>
  <sheetData>
    <row r="1" spans="1:16" ht="8.4499999999999993" customHeight="1" thickBot="1" x14ac:dyDescent="0.3">
      <c r="A1" s="1"/>
      <c r="B1" s="1"/>
      <c r="C1" s="1"/>
      <c r="D1" s="1"/>
      <c r="E1" s="1"/>
      <c r="F1" s="1"/>
      <c r="G1" s="41"/>
      <c r="H1" s="1"/>
      <c r="I1" s="1"/>
      <c r="J1" s="1"/>
      <c r="K1" s="1"/>
      <c r="L1" s="1"/>
      <c r="N1" s="60"/>
    </row>
    <row r="2" spans="1:16" ht="16.5" thickTop="1" x14ac:dyDescent="0.25">
      <c r="A2" s="3"/>
      <c r="B2" s="763"/>
      <c r="C2" s="764"/>
      <c r="D2" s="764"/>
      <c r="E2" s="764"/>
      <c r="F2" s="764"/>
      <c r="G2" s="765"/>
      <c r="H2" s="764"/>
      <c r="I2" s="764"/>
      <c r="J2" s="764"/>
      <c r="K2" s="764"/>
      <c r="L2" s="764"/>
      <c r="M2" s="764"/>
      <c r="N2" s="766"/>
    </row>
    <row r="3" spans="1:16" ht="15.75" x14ac:dyDescent="0.25">
      <c r="A3" s="3"/>
      <c r="B3" s="10"/>
      <c r="C3" s="4"/>
      <c r="D3" s="4"/>
      <c r="E3" s="4"/>
      <c r="F3" s="4"/>
      <c r="G3" s="33"/>
      <c r="H3" s="4"/>
      <c r="I3" s="4"/>
      <c r="J3" s="4"/>
      <c r="K3" s="4"/>
      <c r="L3" s="4"/>
      <c r="M3" s="4"/>
      <c r="N3" s="12"/>
    </row>
    <row r="4" spans="1:16" ht="20.25" customHeight="1" x14ac:dyDescent="0.3">
      <c r="A4" s="3"/>
      <c r="B4" s="791" t="s">
        <v>502</v>
      </c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  <c r="N4" s="793"/>
    </row>
    <row r="5" spans="1:16" ht="18.75" customHeight="1" x14ac:dyDescent="0.3">
      <c r="A5" s="3"/>
      <c r="B5" s="791" t="s">
        <v>497</v>
      </c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3"/>
    </row>
    <row r="6" spans="1:16" ht="18.75" customHeight="1" x14ac:dyDescent="0.25">
      <c r="A6" s="3"/>
      <c r="B6" s="10"/>
      <c r="C6" s="4"/>
      <c r="D6" s="11"/>
      <c r="E6" s="4"/>
      <c r="F6" s="15"/>
      <c r="G6" s="32"/>
      <c r="H6" s="15"/>
      <c r="I6" s="4"/>
      <c r="J6" s="4"/>
      <c r="K6" s="4"/>
      <c r="L6" s="4"/>
      <c r="M6" s="4"/>
      <c r="N6" s="12"/>
    </row>
    <row r="7" spans="1:16" ht="18" customHeight="1" x14ac:dyDescent="0.3">
      <c r="A7" s="3"/>
      <c r="B7" s="10"/>
      <c r="C7" s="4"/>
      <c r="D7" s="4"/>
      <c r="E7" s="73"/>
      <c r="G7" s="33"/>
      <c r="H7" s="794" t="s">
        <v>689</v>
      </c>
      <c r="I7" s="794"/>
      <c r="J7" s="794"/>
      <c r="K7" s="43"/>
      <c r="L7" s="785" t="s">
        <v>690</v>
      </c>
      <c r="M7" s="21"/>
      <c r="N7" s="12"/>
    </row>
    <row r="8" spans="1:16" ht="20.25" customHeight="1" thickBot="1" x14ac:dyDescent="0.35">
      <c r="A8" s="3"/>
      <c r="B8" s="10"/>
      <c r="C8" s="7" t="s">
        <v>691</v>
      </c>
      <c r="D8" s="8"/>
      <c r="E8" s="4"/>
      <c r="F8" s="4"/>
      <c r="G8" s="33"/>
      <c r="H8" s="795" t="s">
        <v>3653</v>
      </c>
      <c r="I8" s="795"/>
      <c r="J8" s="795"/>
      <c r="K8" s="795" t="s">
        <v>3347</v>
      </c>
      <c r="L8" s="795"/>
      <c r="M8" s="795"/>
      <c r="N8" s="12"/>
    </row>
    <row r="9" spans="1:16" ht="21" customHeight="1" thickTop="1" thickBot="1" x14ac:dyDescent="0.3">
      <c r="A9" s="3"/>
      <c r="B9" s="51"/>
      <c r="C9" s="52"/>
      <c r="D9" s="52"/>
      <c r="E9" s="52"/>
      <c r="F9" s="52"/>
      <c r="G9" s="95" t="s">
        <v>1337</v>
      </c>
      <c r="H9" s="471" t="s">
        <v>1328</v>
      </c>
      <c r="I9" s="494" t="s">
        <v>1329</v>
      </c>
      <c r="J9" s="479" t="s">
        <v>1270</v>
      </c>
      <c r="K9" s="489" t="s">
        <v>1328</v>
      </c>
      <c r="L9" s="494" t="s">
        <v>1329</v>
      </c>
      <c r="M9" s="479" t="s">
        <v>1270</v>
      </c>
      <c r="N9" s="12"/>
    </row>
    <row r="10" spans="1:16" ht="16.5" thickBot="1" x14ac:dyDescent="0.3">
      <c r="A10" s="3"/>
      <c r="B10" s="10" t="s">
        <v>692</v>
      </c>
      <c r="C10" s="4" t="s">
        <v>693</v>
      </c>
      <c r="D10" s="4"/>
      <c r="E10" s="4"/>
      <c r="F10" s="4"/>
      <c r="G10" s="47"/>
      <c r="H10" s="472">
        <v>5411260</v>
      </c>
      <c r="I10" s="495">
        <v>346131</v>
      </c>
      <c r="J10" s="480">
        <v>5757391</v>
      </c>
      <c r="K10" s="472">
        <v>3099441</v>
      </c>
      <c r="L10" s="495">
        <v>169708</v>
      </c>
      <c r="M10" s="480">
        <v>3269149</v>
      </c>
      <c r="N10" s="12"/>
      <c r="P10" s="291"/>
    </row>
    <row r="11" spans="1:16" ht="15.75" x14ac:dyDescent="0.25">
      <c r="A11" s="3"/>
      <c r="B11" s="10"/>
      <c r="C11" s="785" t="s">
        <v>694</v>
      </c>
      <c r="D11" s="4" t="s">
        <v>695</v>
      </c>
      <c r="E11" s="4"/>
      <c r="F11" s="4"/>
      <c r="G11" s="48"/>
      <c r="H11" s="84">
        <v>5411260</v>
      </c>
      <c r="I11" s="496"/>
      <c r="J11" s="481">
        <v>5411260</v>
      </c>
      <c r="K11" s="84">
        <v>3099441</v>
      </c>
      <c r="L11" s="496"/>
      <c r="M11" s="481">
        <v>3099441</v>
      </c>
      <c r="N11" s="12"/>
    </row>
    <row r="12" spans="1:16" ht="15.75" x14ac:dyDescent="0.25">
      <c r="A12" s="3"/>
      <c r="B12" s="10"/>
      <c r="C12" s="785" t="s">
        <v>696</v>
      </c>
      <c r="D12" s="4" t="s">
        <v>697</v>
      </c>
      <c r="E12" s="4"/>
      <c r="F12" s="4"/>
      <c r="G12" s="48"/>
      <c r="H12" s="84"/>
      <c r="I12" s="506">
        <v>346131</v>
      </c>
      <c r="J12" s="481">
        <v>346131</v>
      </c>
      <c r="K12" s="84"/>
      <c r="L12" s="496">
        <v>169708</v>
      </c>
      <c r="M12" s="481">
        <v>169708</v>
      </c>
      <c r="N12" s="12"/>
    </row>
    <row r="13" spans="1:16" ht="15.75" x14ac:dyDescent="0.25">
      <c r="A13" s="3"/>
      <c r="B13" s="10"/>
      <c r="C13" s="785" t="s">
        <v>698</v>
      </c>
      <c r="D13" s="4" t="s">
        <v>699</v>
      </c>
      <c r="E13" s="4"/>
      <c r="F13" s="4"/>
      <c r="G13" s="48"/>
      <c r="H13" s="84"/>
      <c r="I13" s="496"/>
      <c r="J13" s="481"/>
      <c r="K13" s="84"/>
      <c r="L13" s="496"/>
      <c r="M13" s="481">
        <v>0</v>
      </c>
      <c r="N13" s="12"/>
    </row>
    <row r="14" spans="1:16" ht="16.5" thickBot="1" x14ac:dyDescent="0.3">
      <c r="A14" s="3"/>
      <c r="B14" s="10" t="s">
        <v>700</v>
      </c>
      <c r="C14" s="14" t="s">
        <v>701</v>
      </c>
      <c r="D14" s="4"/>
      <c r="E14" s="4"/>
      <c r="F14" s="4"/>
      <c r="G14" s="47" t="s">
        <v>1356</v>
      </c>
      <c r="H14" s="85">
        <v>111763744</v>
      </c>
      <c r="I14" s="497">
        <v>32611980</v>
      </c>
      <c r="J14" s="86">
        <v>144375724</v>
      </c>
      <c r="K14" s="85">
        <v>45916672</v>
      </c>
      <c r="L14" s="497">
        <v>65616760</v>
      </c>
      <c r="M14" s="480">
        <v>111533432</v>
      </c>
      <c r="N14" s="12"/>
    </row>
    <row r="15" spans="1:16" ht="15.75" x14ac:dyDescent="0.25">
      <c r="A15" s="3"/>
      <c r="B15" s="10"/>
      <c r="C15" s="785" t="s">
        <v>694</v>
      </c>
      <c r="D15" s="14" t="s">
        <v>1364</v>
      </c>
      <c r="E15" s="4"/>
      <c r="F15" s="4"/>
      <c r="G15" s="48"/>
      <c r="H15" s="84">
        <v>55258512</v>
      </c>
      <c r="I15" s="496">
        <v>31258417</v>
      </c>
      <c r="J15" s="481">
        <v>86516929</v>
      </c>
      <c r="K15" s="84">
        <v>45909562</v>
      </c>
      <c r="L15" s="496">
        <v>32614435</v>
      </c>
      <c r="M15" s="481">
        <v>78523997</v>
      </c>
      <c r="N15" s="12"/>
    </row>
    <row r="16" spans="1:16" ht="15.75" x14ac:dyDescent="0.25">
      <c r="A16" s="3"/>
      <c r="B16" s="10"/>
      <c r="C16" s="785" t="s">
        <v>696</v>
      </c>
      <c r="D16" s="4" t="s">
        <v>702</v>
      </c>
      <c r="E16" s="4"/>
      <c r="F16" s="4"/>
      <c r="G16" s="77"/>
      <c r="H16" s="87">
        <v>56505232</v>
      </c>
      <c r="I16" s="499">
        <v>1353563</v>
      </c>
      <c r="J16" s="482">
        <v>57858795</v>
      </c>
      <c r="K16" s="490">
        <v>7110</v>
      </c>
      <c r="L16" s="498">
        <v>33002325</v>
      </c>
      <c r="M16" s="491">
        <v>33009435</v>
      </c>
      <c r="N16" s="12"/>
    </row>
    <row r="17" spans="1:16" ht="15.75" x14ac:dyDescent="0.25">
      <c r="A17" s="3"/>
      <c r="B17" s="10"/>
      <c r="C17" s="14"/>
      <c r="D17" s="4" t="s">
        <v>703</v>
      </c>
      <c r="E17" s="4"/>
      <c r="F17" s="4"/>
      <c r="G17" s="78"/>
      <c r="H17" s="87"/>
      <c r="I17" s="499"/>
      <c r="J17" s="483"/>
      <c r="K17" s="87"/>
      <c r="L17" s="499"/>
      <c r="M17" s="483">
        <v>0</v>
      </c>
      <c r="N17" s="12"/>
    </row>
    <row r="18" spans="1:16" ht="15.75" x14ac:dyDescent="0.25">
      <c r="A18" s="3"/>
      <c r="B18" s="10"/>
      <c r="C18" s="14"/>
      <c r="D18" s="4" t="s">
        <v>1365</v>
      </c>
      <c r="E18" s="4"/>
      <c r="F18" s="4"/>
      <c r="G18" s="78"/>
      <c r="H18" s="88">
        <v>56505232</v>
      </c>
      <c r="I18" s="499">
        <v>1353563</v>
      </c>
      <c r="J18" s="483">
        <v>57858795</v>
      </c>
      <c r="K18" s="88">
        <v>7110</v>
      </c>
      <c r="L18" s="499">
        <v>33002325</v>
      </c>
      <c r="M18" s="483">
        <v>33009435</v>
      </c>
      <c r="N18" s="12"/>
    </row>
    <row r="19" spans="1:16" ht="15.75" x14ac:dyDescent="0.25">
      <c r="A19" s="3"/>
      <c r="B19" s="10"/>
      <c r="C19" s="14"/>
      <c r="D19" s="4" t="s">
        <v>1390</v>
      </c>
      <c r="E19" s="4"/>
      <c r="F19" s="4"/>
      <c r="G19" s="78"/>
      <c r="H19" s="88"/>
      <c r="I19" s="499"/>
      <c r="J19" s="483"/>
      <c r="K19" s="88"/>
      <c r="L19" s="499"/>
      <c r="M19" s="483">
        <v>0</v>
      </c>
      <c r="N19" s="12"/>
    </row>
    <row r="20" spans="1:16" ht="16.5" thickBot="1" x14ac:dyDescent="0.3">
      <c r="A20" s="3"/>
      <c r="B20" s="10" t="s">
        <v>704</v>
      </c>
      <c r="C20" s="14" t="s">
        <v>1366</v>
      </c>
      <c r="D20" s="4"/>
      <c r="E20" s="4"/>
      <c r="F20" s="4"/>
      <c r="G20" s="47" t="s">
        <v>1358</v>
      </c>
      <c r="H20" s="85">
        <v>13250012</v>
      </c>
      <c r="I20" s="500">
        <v>14818152</v>
      </c>
      <c r="J20" s="86">
        <v>28068164</v>
      </c>
      <c r="K20" s="85">
        <v>38387428</v>
      </c>
      <c r="L20" s="500">
        <v>11862811</v>
      </c>
      <c r="M20" s="480">
        <v>50250239</v>
      </c>
      <c r="N20" s="12"/>
      <c r="P20" s="290"/>
    </row>
    <row r="21" spans="1:16" ht="15.75" x14ac:dyDescent="0.25">
      <c r="A21" s="3"/>
      <c r="B21" s="10"/>
      <c r="C21" s="785" t="s">
        <v>694</v>
      </c>
      <c r="D21" s="4" t="s">
        <v>707</v>
      </c>
      <c r="E21" s="4"/>
      <c r="F21" s="4"/>
      <c r="G21" s="48"/>
      <c r="H21" s="89"/>
      <c r="I21" s="496"/>
      <c r="J21" s="481"/>
      <c r="K21" s="89"/>
      <c r="L21" s="496"/>
      <c r="M21" s="481"/>
      <c r="N21" s="12"/>
    </row>
    <row r="22" spans="1:16" ht="15.75" x14ac:dyDescent="0.25">
      <c r="A22" s="3"/>
      <c r="B22" s="10"/>
      <c r="C22" s="785" t="s">
        <v>696</v>
      </c>
      <c r="D22" s="4" t="s">
        <v>1807</v>
      </c>
      <c r="E22" s="4"/>
      <c r="F22" s="4"/>
      <c r="G22" s="48"/>
      <c r="H22" s="90"/>
      <c r="I22" s="501"/>
      <c r="J22" s="481"/>
      <c r="K22" s="90"/>
      <c r="L22" s="501"/>
      <c r="M22" s="486"/>
      <c r="N22" s="12"/>
    </row>
    <row r="23" spans="1:16" ht="15.75" x14ac:dyDescent="0.25">
      <c r="A23" s="3"/>
      <c r="B23" s="10"/>
      <c r="C23" s="785" t="s">
        <v>698</v>
      </c>
      <c r="D23" s="4" t="s">
        <v>1808</v>
      </c>
      <c r="E23" s="4"/>
      <c r="F23" s="4"/>
      <c r="G23" s="48"/>
      <c r="H23" s="90"/>
      <c r="I23" s="501"/>
      <c r="J23" s="481"/>
      <c r="K23" s="90"/>
      <c r="L23" s="501"/>
      <c r="M23" s="486"/>
      <c r="N23" s="12"/>
    </row>
    <row r="24" spans="1:16" ht="15.75" x14ac:dyDescent="0.25">
      <c r="A24" s="3"/>
      <c r="B24" s="10"/>
      <c r="C24" s="785" t="s">
        <v>1809</v>
      </c>
      <c r="D24" s="11" t="s">
        <v>1810</v>
      </c>
      <c r="E24" s="4"/>
      <c r="F24" s="4"/>
      <c r="G24" s="48"/>
      <c r="H24" s="89">
        <v>13250012</v>
      </c>
      <c r="I24" s="506">
        <v>14818152</v>
      </c>
      <c r="J24" s="481">
        <v>28068164</v>
      </c>
      <c r="K24" s="89">
        <v>38387428</v>
      </c>
      <c r="L24" s="496">
        <v>11862811</v>
      </c>
      <c r="M24" s="481">
        <v>50250239</v>
      </c>
      <c r="N24" s="12"/>
    </row>
    <row r="25" spans="1:16" ht="16.5" thickBot="1" x14ac:dyDescent="0.3">
      <c r="A25" s="3"/>
      <c r="B25" s="10" t="s">
        <v>705</v>
      </c>
      <c r="C25" s="11" t="s">
        <v>1367</v>
      </c>
      <c r="D25" s="4"/>
      <c r="E25" s="4"/>
      <c r="F25" s="4"/>
      <c r="G25" s="47" t="s">
        <v>1360</v>
      </c>
      <c r="H25" s="85">
        <v>155452952</v>
      </c>
      <c r="I25" s="495">
        <v>113290639</v>
      </c>
      <c r="J25" s="480">
        <v>268743591</v>
      </c>
      <c r="K25" s="91">
        <v>125280158</v>
      </c>
      <c r="L25" s="495">
        <v>60673177</v>
      </c>
      <c r="M25" s="480">
        <v>185953335</v>
      </c>
      <c r="N25" s="12"/>
    </row>
    <row r="26" spans="1:16" ht="15.75" x14ac:dyDescent="0.25">
      <c r="A26" s="3"/>
      <c r="B26" s="10"/>
      <c r="C26" s="785" t="s">
        <v>694</v>
      </c>
      <c r="D26" s="4" t="s">
        <v>1812</v>
      </c>
      <c r="E26" s="4"/>
      <c r="F26" s="4"/>
      <c r="G26" s="48"/>
      <c r="H26" s="347">
        <v>35984240</v>
      </c>
      <c r="I26" s="507">
        <v>35034802</v>
      </c>
      <c r="J26" s="484">
        <v>71019042</v>
      </c>
      <c r="K26" s="89">
        <v>32210110</v>
      </c>
      <c r="L26" s="502">
        <v>14153628</v>
      </c>
      <c r="M26" s="481">
        <v>46363738</v>
      </c>
      <c r="N26" s="12"/>
    </row>
    <row r="27" spans="1:16" ht="15.75" x14ac:dyDescent="0.25">
      <c r="A27" s="3"/>
      <c r="B27" s="10"/>
      <c r="C27" s="785" t="s">
        <v>696</v>
      </c>
      <c r="D27" s="4" t="s">
        <v>1813</v>
      </c>
      <c r="E27" s="4"/>
      <c r="F27" s="4"/>
      <c r="G27" s="48"/>
      <c r="H27" s="347">
        <v>119468712</v>
      </c>
      <c r="I27" s="508">
        <v>78255837</v>
      </c>
      <c r="J27" s="484">
        <v>197724549</v>
      </c>
      <c r="K27" s="89">
        <v>93070048</v>
      </c>
      <c r="L27" s="496">
        <v>46519549</v>
      </c>
      <c r="M27" s="481">
        <v>139589597</v>
      </c>
      <c r="N27" s="12"/>
    </row>
    <row r="28" spans="1:16" ht="16.5" thickBot="1" x14ac:dyDescent="0.3">
      <c r="A28" s="3"/>
      <c r="B28" s="10" t="s">
        <v>706</v>
      </c>
      <c r="C28" s="11" t="s">
        <v>1369</v>
      </c>
      <c r="D28" s="4"/>
      <c r="E28" s="4"/>
      <c r="F28" s="4"/>
      <c r="G28" s="47" t="s">
        <v>1362</v>
      </c>
      <c r="H28" s="85">
        <v>153622</v>
      </c>
      <c r="I28" s="495"/>
      <c r="J28" s="480">
        <v>153622</v>
      </c>
      <c r="K28" s="85">
        <v>140249</v>
      </c>
      <c r="L28" s="495"/>
      <c r="M28" s="480">
        <v>140249</v>
      </c>
      <c r="N28" s="12"/>
    </row>
    <row r="29" spans="1:16" ht="15.75" x14ac:dyDescent="0.25">
      <c r="A29" s="3"/>
      <c r="B29" s="10"/>
      <c r="C29" s="785" t="s">
        <v>694</v>
      </c>
      <c r="D29" s="11" t="s">
        <v>1330</v>
      </c>
      <c r="E29" s="4"/>
      <c r="F29" s="76"/>
      <c r="G29" s="75"/>
      <c r="H29" s="473">
        <v>31990</v>
      </c>
      <c r="I29" s="503"/>
      <c r="J29" s="485">
        <v>31990</v>
      </c>
      <c r="K29" s="473">
        <v>0</v>
      </c>
      <c r="L29" s="503"/>
      <c r="M29" s="485">
        <v>0</v>
      </c>
      <c r="N29" s="12"/>
    </row>
    <row r="30" spans="1:16" ht="15.75" x14ac:dyDescent="0.25">
      <c r="A30" s="3"/>
      <c r="B30" s="10"/>
      <c r="C30" s="785"/>
      <c r="D30" s="11" t="s">
        <v>1815</v>
      </c>
      <c r="E30" s="4"/>
      <c r="F30" s="22"/>
      <c r="G30" s="49"/>
      <c r="H30" s="88">
        <v>965503</v>
      </c>
      <c r="I30" s="504"/>
      <c r="J30" s="483">
        <v>965503</v>
      </c>
      <c r="K30" s="92">
        <v>749881</v>
      </c>
      <c r="L30" s="504"/>
      <c r="M30" s="483">
        <v>749881</v>
      </c>
      <c r="N30" s="12"/>
      <c r="P30" s="291"/>
    </row>
    <row r="31" spans="1:16" ht="15.75" x14ac:dyDescent="0.25">
      <c r="A31" s="3"/>
      <c r="B31" s="10"/>
      <c r="C31" s="785"/>
      <c r="D31" s="11" t="s">
        <v>1816</v>
      </c>
      <c r="E31" s="4"/>
      <c r="F31" s="22"/>
      <c r="G31" s="78"/>
      <c r="H31" s="88">
        <v>-933513</v>
      </c>
      <c r="I31" s="499"/>
      <c r="J31" s="483">
        <v>-933513</v>
      </c>
      <c r="K31" s="88">
        <v>-749881</v>
      </c>
      <c r="L31" s="499"/>
      <c r="M31" s="483">
        <v>-749881</v>
      </c>
      <c r="N31" s="12"/>
      <c r="P31" s="291"/>
    </row>
    <row r="32" spans="1:16" ht="15.75" x14ac:dyDescent="0.25">
      <c r="A32" s="3"/>
      <c r="B32" s="10"/>
      <c r="C32" s="785" t="s">
        <v>696</v>
      </c>
      <c r="D32" s="11" t="s">
        <v>1817</v>
      </c>
      <c r="E32" s="4"/>
      <c r="F32" s="22"/>
      <c r="G32" s="78"/>
      <c r="H32" s="474">
        <v>0</v>
      </c>
      <c r="I32" s="503"/>
      <c r="J32" s="485">
        <v>0</v>
      </c>
      <c r="K32" s="474">
        <v>128784</v>
      </c>
      <c r="L32" s="503"/>
      <c r="M32" s="485">
        <v>128784</v>
      </c>
      <c r="N32" s="12"/>
    </row>
    <row r="33" spans="1:16" ht="15.75" x14ac:dyDescent="0.25">
      <c r="A33" s="3"/>
      <c r="B33" s="10"/>
      <c r="C33" s="785"/>
      <c r="D33" s="11" t="s">
        <v>1815</v>
      </c>
      <c r="E33" s="4"/>
      <c r="F33" s="22"/>
      <c r="G33" s="78"/>
      <c r="H33" s="88">
        <v>586944</v>
      </c>
      <c r="I33" s="499"/>
      <c r="J33" s="483">
        <v>586944</v>
      </c>
      <c r="K33" s="88">
        <v>670295</v>
      </c>
      <c r="L33" s="499"/>
      <c r="M33" s="483">
        <v>670295</v>
      </c>
      <c r="N33" s="12"/>
      <c r="P33" s="291"/>
    </row>
    <row r="34" spans="1:16" ht="15.75" x14ac:dyDescent="0.25">
      <c r="A34" s="3"/>
      <c r="B34" s="10"/>
      <c r="C34" s="785"/>
      <c r="D34" s="11" t="s">
        <v>1816</v>
      </c>
      <c r="E34" s="4"/>
      <c r="F34" s="22"/>
      <c r="G34" s="78"/>
      <c r="H34" s="88">
        <v>-586944</v>
      </c>
      <c r="I34" s="499"/>
      <c r="J34" s="483">
        <v>-586944</v>
      </c>
      <c r="K34" s="88">
        <v>-541511</v>
      </c>
      <c r="L34" s="499"/>
      <c r="M34" s="483">
        <v>-541511</v>
      </c>
      <c r="N34" s="12"/>
    </row>
    <row r="35" spans="1:16" ht="15.75" x14ac:dyDescent="0.25">
      <c r="A35" s="3"/>
      <c r="B35" s="10"/>
      <c r="C35" s="24" t="s">
        <v>698</v>
      </c>
      <c r="D35" s="11" t="s">
        <v>1818</v>
      </c>
      <c r="E35" s="4"/>
      <c r="F35" s="22"/>
      <c r="G35" s="78"/>
      <c r="H35" s="474">
        <v>121632</v>
      </c>
      <c r="I35" s="503"/>
      <c r="J35" s="485">
        <v>121632</v>
      </c>
      <c r="K35" s="474">
        <v>11465</v>
      </c>
      <c r="L35" s="503"/>
      <c r="M35" s="485">
        <v>11465</v>
      </c>
      <c r="N35" s="12"/>
    </row>
    <row r="36" spans="1:16" ht="15.75" x14ac:dyDescent="0.25">
      <c r="A36" s="3"/>
      <c r="B36" s="10"/>
      <c r="C36" s="785"/>
      <c r="D36" s="11" t="s">
        <v>1815</v>
      </c>
      <c r="E36" s="4"/>
      <c r="F36" s="22"/>
      <c r="G36" s="78"/>
      <c r="H36" s="88">
        <v>2685601</v>
      </c>
      <c r="I36" s="499"/>
      <c r="J36" s="483">
        <v>2685601</v>
      </c>
      <c r="K36" s="88">
        <v>1614779</v>
      </c>
      <c r="L36" s="499"/>
      <c r="M36" s="483">
        <v>1614779</v>
      </c>
      <c r="N36" s="12"/>
      <c r="P36" s="291"/>
    </row>
    <row r="37" spans="1:16" ht="15.75" x14ac:dyDescent="0.25">
      <c r="A37" s="3"/>
      <c r="B37" s="10"/>
      <c r="C37" s="785"/>
      <c r="D37" s="4" t="s">
        <v>1819</v>
      </c>
      <c r="E37" s="4"/>
      <c r="F37" s="22"/>
      <c r="G37" s="78"/>
      <c r="H37" s="88">
        <v>-2563969</v>
      </c>
      <c r="I37" s="499"/>
      <c r="J37" s="483">
        <v>-2563969</v>
      </c>
      <c r="K37" s="88">
        <v>-1603314</v>
      </c>
      <c r="L37" s="505"/>
      <c r="M37" s="483">
        <v>-1603314</v>
      </c>
      <c r="N37" s="12"/>
    </row>
    <row r="38" spans="1:16" ht="16.5" thickBot="1" x14ac:dyDescent="0.3">
      <c r="A38" s="3"/>
      <c r="B38" s="10" t="s">
        <v>1811</v>
      </c>
      <c r="C38" s="14" t="s">
        <v>1821</v>
      </c>
      <c r="D38" s="4"/>
      <c r="E38" s="4"/>
      <c r="F38" s="4"/>
      <c r="G38" s="47"/>
      <c r="H38" s="91">
        <v>2013392</v>
      </c>
      <c r="I38" s="495">
        <v>2339905</v>
      </c>
      <c r="J38" s="480">
        <v>4353297</v>
      </c>
      <c r="K38" s="91">
        <v>891231</v>
      </c>
      <c r="L38" s="495">
        <v>1491237</v>
      </c>
      <c r="M38" s="480">
        <v>2382468</v>
      </c>
      <c r="N38" s="12"/>
    </row>
    <row r="39" spans="1:16" ht="15.75" x14ac:dyDescent="0.25">
      <c r="A39" s="3"/>
      <c r="B39" s="10"/>
      <c r="C39" s="785" t="s">
        <v>694</v>
      </c>
      <c r="D39" s="4" t="s">
        <v>1822</v>
      </c>
      <c r="E39" s="4"/>
      <c r="F39" s="4"/>
      <c r="G39" s="48"/>
      <c r="H39" s="89">
        <v>1446431</v>
      </c>
      <c r="I39" s="496">
        <v>1696208</v>
      </c>
      <c r="J39" s="481">
        <v>3142639</v>
      </c>
      <c r="K39" s="89">
        <v>663630</v>
      </c>
      <c r="L39" s="496">
        <v>467371</v>
      </c>
      <c r="M39" s="481">
        <v>1131001</v>
      </c>
      <c r="N39" s="12"/>
    </row>
    <row r="40" spans="1:16" ht="15.75" x14ac:dyDescent="0.25">
      <c r="A40" s="3"/>
      <c r="B40" s="10"/>
      <c r="C40" s="785" t="s">
        <v>696</v>
      </c>
      <c r="D40" s="4" t="s">
        <v>1823</v>
      </c>
      <c r="E40" s="4"/>
      <c r="F40" s="4"/>
      <c r="G40" s="48"/>
      <c r="H40" s="89">
        <v>566961</v>
      </c>
      <c r="I40" s="496">
        <v>643697</v>
      </c>
      <c r="J40" s="481">
        <v>1210658</v>
      </c>
      <c r="K40" s="89">
        <v>227601</v>
      </c>
      <c r="L40" s="496">
        <v>1023866</v>
      </c>
      <c r="M40" s="481">
        <v>1251467</v>
      </c>
      <c r="N40" s="12"/>
    </row>
    <row r="41" spans="1:16" ht="15.75" x14ac:dyDescent="0.25">
      <c r="A41" s="3"/>
      <c r="B41" s="10"/>
      <c r="C41" s="785" t="s">
        <v>698</v>
      </c>
      <c r="D41" s="4" t="s">
        <v>699</v>
      </c>
      <c r="E41" s="4"/>
      <c r="F41" s="4"/>
      <c r="G41" s="48"/>
      <c r="H41" s="84"/>
      <c r="I41" s="496"/>
      <c r="J41" s="481"/>
      <c r="K41" s="89"/>
      <c r="L41" s="496"/>
      <c r="M41" s="481"/>
      <c r="N41" s="12"/>
    </row>
    <row r="42" spans="1:16" ht="16.5" thickBot="1" x14ac:dyDescent="0.3">
      <c r="A42" s="3"/>
      <c r="B42" s="10" t="s">
        <v>1814</v>
      </c>
      <c r="C42" s="14" t="s">
        <v>1318</v>
      </c>
      <c r="D42" s="4"/>
      <c r="E42" s="4"/>
      <c r="F42" s="4"/>
      <c r="G42" s="47"/>
      <c r="H42" s="91"/>
      <c r="I42" s="495"/>
      <c r="J42" s="480"/>
      <c r="K42" s="91"/>
      <c r="L42" s="495"/>
      <c r="M42" s="480"/>
      <c r="N42" s="12"/>
    </row>
    <row r="43" spans="1:16" ht="15.75" x14ac:dyDescent="0.25">
      <c r="A43" s="3"/>
      <c r="B43" s="10"/>
      <c r="C43" s="785" t="s">
        <v>694</v>
      </c>
      <c r="D43" s="4" t="s">
        <v>1825</v>
      </c>
      <c r="E43" s="4"/>
      <c r="F43" s="4"/>
      <c r="G43" s="48"/>
      <c r="H43" s="90"/>
      <c r="I43" s="501"/>
      <c r="J43" s="481"/>
      <c r="K43" s="90"/>
      <c r="L43" s="501"/>
      <c r="M43" s="486"/>
      <c r="N43" s="12"/>
    </row>
    <row r="44" spans="1:16" ht="15.75" x14ac:dyDescent="0.25">
      <c r="A44" s="3"/>
      <c r="B44" s="10"/>
      <c r="C44" s="785" t="s">
        <v>696</v>
      </c>
      <c r="D44" s="4" t="s">
        <v>1838</v>
      </c>
      <c r="E44" s="4"/>
      <c r="F44" s="4"/>
      <c r="G44" s="48"/>
      <c r="H44" s="90"/>
      <c r="I44" s="501"/>
      <c r="J44" s="481"/>
      <c r="K44" s="90"/>
      <c r="L44" s="501"/>
      <c r="M44" s="486"/>
      <c r="N44" s="12"/>
    </row>
    <row r="45" spans="1:16" ht="16.5" thickBot="1" x14ac:dyDescent="0.3">
      <c r="A45" s="3"/>
      <c r="B45" s="10" t="s">
        <v>1820</v>
      </c>
      <c r="C45" s="11" t="s">
        <v>1319</v>
      </c>
      <c r="D45" s="4"/>
      <c r="E45" s="4"/>
      <c r="F45" s="4"/>
      <c r="G45" s="47"/>
      <c r="H45" s="91">
        <v>16322375</v>
      </c>
      <c r="I45" s="495">
        <v>13166451</v>
      </c>
      <c r="J45" s="480">
        <v>29488826</v>
      </c>
      <c r="K45" s="91">
        <v>12751610</v>
      </c>
      <c r="L45" s="495">
        <v>10595359</v>
      </c>
      <c r="M45" s="480">
        <v>23346969</v>
      </c>
      <c r="N45" s="12"/>
    </row>
    <row r="46" spans="1:16" ht="16.5" thickBot="1" x14ac:dyDescent="0.3">
      <c r="A46" s="3"/>
      <c r="B46" s="46" t="s">
        <v>1824</v>
      </c>
      <c r="C46" s="14" t="s">
        <v>1371</v>
      </c>
      <c r="D46" s="4"/>
      <c r="E46" s="4"/>
      <c r="F46" s="4"/>
      <c r="G46" s="47" t="s">
        <v>1368</v>
      </c>
      <c r="H46" s="91"/>
      <c r="I46" s="495"/>
      <c r="J46" s="480"/>
      <c r="K46" s="91"/>
      <c r="L46" s="495"/>
      <c r="M46" s="480"/>
      <c r="N46" s="12"/>
    </row>
    <row r="47" spans="1:16" ht="16.5" thickBot="1" x14ac:dyDescent="0.3">
      <c r="A47" s="3"/>
      <c r="B47" s="46" t="s">
        <v>1839</v>
      </c>
      <c r="C47" s="14" t="s">
        <v>1373</v>
      </c>
      <c r="D47" s="4"/>
      <c r="E47" s="4"/>
      <c r="F47" s="4"/>
      <c r="G47" s="47" t="s">
        <v>1370</v>
      </c>
      <c r="H47" s="475"/>
      <c r="I47" s="495"/>
      <c r="J47" s="480"/>
      <c r="K47" s="475"/>
      <c r="L47" s="495"/>
      <c r="M47" s="480"/>
      <c r="N47" s="12"/>
    </row>
    <row r="48" spans="1:16" ht="15" customHeight="1" x14ac:dyDescent="0.25">
      <c r="A48" s="3"/>
      <c r="B48" s="10"/>
      <c r="C48" s="785" t="s">
        <v>694</v>
      </c>
      <c r="D48" s="4" t="s">
        <v>1842</v>
      </c>
      <c r="E48" s="4"/>
      <c r="F48" s="4"/>
      <c r="G48" s="48"/>
      <c r="H48" s="89"/>
      <c r="I48" s="501"/>
      <c r="J48" s="481"/>
      <c r="K48" s="89"/>
      <c r="L48" s="501"/>
      <c r="M48" s="481"/>
      <c r="N48" s="12"/>
    </row>
    <row r="49" spans="1:14" ht="15.75" x14ac:dyDescent="0.25">
      <c r="A49" s="3"/>
      <c r="B49" s="10"/>
      <c r="C49" s="785" t="s">
        <v>696</v>
      </c>
      <c r="D49" s="4" t="s">
        <v>1843</v>
      </c>
      <c r="E49" s="4"/>
      <c r="F49" s="4"/>
      <c r="G49" s="48"/>
      <c r="H49" s="476"/>
      <c r="I49" s="501"/>
      <c r="J49" s="481"/>
      <c r="K49" s="476"/>
      <c r="L49" s="501"/>
      <c r="M49" s="486"/>
      <c r="N49" s="12"/>
    </row>
    <row r="50" spans="1:14" ht="16.5" thickBot="1" x14ac:dyDescent="0.3">
      <c r="A50" s="3"/>
      <c r="B50" s="44" t="s">
        <v>1840</v>
      </c>
      <c r="C50" s="14" t="s">
        <v>1374</v>
      </c>
      <c r="D50" s="4"/>
      <c r="E50" s="4"/>
      <c r="F50" s="4"/>
      <c r="G50" s="47" t="s">
        <v>1370</v>
      </c>
      <c r="H50" s="91"/>
      <c r="I50" s="495"/>
      <c r="J50" s="480"/>
      <c r="K50" s="91"/>
      <c r="L50" s="495"/>
      <c r="M50" s="480"/>
      <c r="N50" s="12"/>
    </row>
    <row r="51" spans="1:14" ht="15.75" x14ac:dyDescent="0.25">
      <c r="A51" s="3"/>
      <c r="B51" s="10"/>
      <c r="C51" s="785" t="s">
        <v>694</v>
      </c>
      <c r="D51" s="4" t="s">
        <v>1845</v>
      </c>
      <c r="E51" s="4"/>
      <c r="F51" s="4"/>
      <c r="G51" s="48"/>
      <c r="H51" s="89"/>
      <c r="I51" s="496"/>
      <c r="J51" s="481"/>
      <c r="K51" s="89"/>
      <c r="L51" s="496"/>
      <c r="M51" s="481"/>
      <c r="N51" s="12"/>
    </row>
    <row r="52" spans="1:14" ht="15.75" x14ac:dyDescent="0.25">
      <c r="A52" s="3"/>
      <c r="B52" s="10"/>
      <c r="C52" s="785" t="s">
        <v>696</v>
      </c>
      <c r="D52" s="4" t="s">
        <v>1846</v>
      </c>
      <c r="E52" s="4"/>
      <c r="F52" s="4"/>
      <c r="G52" s="48"/>
      <c r="H52" s="90"/>
      <c r="I52" s="501"/>
      <c r="J52" s="486"/>
      <c r="K52" s="90"/>
      <c r="L52" s="501"/>
      <c r="M52" s="486"/>
      <c r="N52" s="12"/>
    </row>
    <row r="53" spans="1:14" ht="16.5" thickBot="1" x14ac:dyDescent="0.3">
      <c r="A53" s="3"/>
      <c r="B53" s="44" t="s">
        <v>1841</v>
      </c>
      <c r="C53" s="14" t="s">
        <v>1376</v>
      </c>
      <c r="D53" s="4"/>
      <c r="E53" s="4"/>
      <c r="F53" s="4"/>
      <c r="G53" s="47" t="s">
        <v>1372</v>
      </c>
      <c r="H53" s="91"/>
      <c r="I53" s="495"/>
      <c r="J53" s="480"/>
      <c r="K53" s="91"/>
      <c r="L53" s="495"/>
      <c r="M53" s="480"/>
      <c r="N53" s="12"/>
    </row>
    <row r="54" spans="1:14" ht="15.75" x14ac:dyDescent="0.25">
      <c r="A54" s="3"/>
      <c r="B54" s="10"/>
      <c r="C54" s="785" t="s">
        <v>694</v>
      </c>
      <c r="D54" s="4" t="s">
        <v>1808</v>
      </c>
      <c r="E54" s="4"/>
      <c r="F54" s="4"/>
      <c r="G54" s="48"/>
      <c r="H54" s="90"/>
      <c r="I54" s="501"/>
      <c r="J54" s="486"/>
      <c r="K54" s="90"/>
      <c r="L54" s="501"/>
      <c r="M54" s="486"/>
      <c r="N54" s="12"/>
    </row>
    <row r="55" spans="1:14" ht="15.75" x14ac:dyDescent="0.25">
      <c r="A55" s="3"/>
      <c r="B55" s="10"/>
      <c r="C55" s="785" t="s">
        <v>696</v>
      </c>
      <c r="D55" s="4" t="s">
        <v>1848</v>
      </c>
      <c r="E55" s="4"/>
      <c r="F55" s="4"/>
      <c r="G55" s="48"/>
      <c r="H55" s="89"/>
      <c r="I55" s="496"/>
      <c r="J55" s="481"/>
      <c r="K55" s="89"/>
      <c r="L55" s="496"/>
      <c r="M55" s="481"/>
      <c r="N55" s="12"/>
    </row>
    <row r="56" spans="1:14" ht="16.5" thickBot="1" x14ac:dyDescent="0.3">
      <c r="A56" s="3"/>
      <c r="B56" s="44" t="s">
        <v>1844</v>
      </c>
      <c r="C56" s="14" t="s">
        <v>1378</v>
      </c>
      <c r="D56" s="4"/>
      <c r="E56" s="4"/>
      <c r="F56" s="4"/>
      <c r="G56" s="47" t="s">
        <v>1375</v>
      </c>
      <c r="H56" s="91">
        <v>1760048</v>
      </c>
      <c r="I56" s="497"/>
      <c r="J56" s="487">
        <v>1760048</v>
      </c>
      <c r="K56" s="91">
        <v>1981002</v>
      </c>
      <c r="L56" s="497"/>
      <c r="M56" s="487">
        <v>1981002</v>
      </c>
      <c r="N56" s="12"/>
    </row>
    <row r="57" spans="1:14" ht="15.75" x14ac:dyDescent="0.25">
      <c r="A57" s="3"/>
      <c r="B57" s="10"/>
      <c r="C57" s="785" t="s">
        <v>694</v>
      </c>
      <c r="D57" s="4" t="s">
        <v>1849</v>
      </c>
      <c r="E57" s="4"/>
      <c r="F57" s="4"/>
      <c r="G57" s="48"/>
      <c r="H57" s="89">
        <v>4393064</v>
      </c>
      <c r="I57" s="496"/>
      <c r="J57" s="481">
        <v>4393064</v>
      </c>
      <c r="K57" s="89">
        <v>4296467</v>
      </c>
      <c r="L57" s="496"/>
      <c r="M57" s="481">
        <v>4296467</v>
      </c>
      <c r="N57" s="12"/>
    </row>
    <row r="58" spans="1:14" ht="18" customHeight="1" x14ac:dyDescent="0.25">
      <c r="A58" s="3"/>
      <c r="B58" s="10"/>
      <c r="C58" s="785" t="s">
        <v>696</v>
      </c>
      <c r="D58" s="4" t="s">
        <v>1850</v>
      </c>
      <c r="E58" s="4"/>
      <c r="F58" s="4"/>
      <c r="G58" s="48"/>
      <c r="H58" s="477">
        <v>-2633016</v>
      </c>
      <c r="I58" s="506"/>
      <c r="J58" s="481">
        <v>-2633016</v>
      </c>
      <c r="K58" s="89">
        <v>-2315465</v>
      </c>
      <c r="L58" s="496"/>
      <c r="M58" s="492">
        <v>-2315465</v>
      </c>
      <c r="N58" s="12"/>
    </row>
    <row r="59" spans="1:14" ht="16.5" thickBot="1" x14ac:dyDescent="0.3">
      <c r="A59" s="3"/>
      <c r="B59" s="44" t="s">
        <v>1847</v>
      </c>
      <c r="C59" s="14" t="s">
        <v>1380</v>
      </c>
      <c r="D59" s="4"/>
      <c r="E59" s="4"/>
      <c r="F59" s="4"/>
      <c r="G59" s="47" t="s">
        <v>1377</v>
      </c>
      <c r="H59" s="91">
        <v>749164</v>
      </c>
      <c r="I59" s="497">
        <v>29639</v>
      </c>
      <c r="J59" s="86">
        <v>778803</v>
      </c>
      <c r="K59" s="85">
        <v>1639245</v>
      </c>
      <c r="L59" s="497">
        <v>60537</v>
      </c>
      <c r="M59" s="555">
        <v>1699782</v>
      </c>
      <c r="N59" s="12"/>
    </row>
    <row r="60" spans="1:14" ht="15.75" x14ac:dyDescent="0.25">
      <c r="A60" s="3"/>
      <c r="B60" s="10"/>
      <c r="C60" s="14"/>
      <c r="D60" s="4"/>
      <c r="E60" s="4"/>
      <c r="F60" s="4"/>
      <c r="G60" s="49"/>
      <c r="H60" s="92"/>
      <c r="I60" s="504"/>
      <c r="J60" s="93"/>
      <c r="K60" s="92"/>
      <c r="L60" s="504"/>
      <c r="M60" s="94"/>
      <c r="N60" s="12"/>
    </row>
    <row r="61" spans="1:14" ht="19.5" thickBot="1" x14ac:dyDescent="0.35">
      <c r="A61" s="3"/>
      <c r="B61" s="45"/>
      <c r="C61" s="29" t="s">
        <v>1381</v>
      </c>
      <c r="D61" s="28"/>
      <c r="E61" s="28"/>
      <c r="F61" s="28"/>
      <c r="G61" s="83" t="s">
        <v>1353</v>
      </c>
      <c r="H61" s="478">
        <v>306876569</v>
      </c>
      <c r="I61" s="509">
        <v>176602897</v>
      </c>
      <c r="J61" s="488">
        <v>483479466</v>
      </c>
      <c r="K61" s="478">
        <v>230087036</v>
      </c>
      <c r="L61" s="509">
        <v>150469589</v>
      </c>
      <c r="M61" s="493">
        <v>380556625</v>
      </c>
      <c r="N61" s="12"/>
    </row>
    <row r="62" spans="1:14" ht="16.5" thickTop="1" x14ac:dyDescent="0.25">
      <c r="A62" s="3"/>
      <c r="B62" s="10" t="s">
        <v>1333</v>
      </c>
      <c r="C62" s="14"/>
      <c r="D62" s="4"/>
      <c r="E62" s="4"/>
      <c r="F62" s="4"/>
      <c r="G62" s="33"/>
      <c r="H62" s="4"/>
      <c r="I62" s="4"/>
      <c r="J62" s="4"/>
      <c r="K62" s="4"/>
      <c r="L62" s="4"/>
      <c r="M62" s="4"/>
      <c r="N62" s="12"/>
    </row>
    <row r="63" spans="1:14" ht="16.5" thickBot="1" x14ac:dyDescent="0.3">
      <c r="A63" s="3"/>
      <c r="B63" s="767"/>
      <c r="C63" s="768"/>
      <c r="D63" s="769"/>
      <c r="E63" s="769"/>
      <c r="F63" s="769"/>
      <c r="G63" s="770"/>
      <c r="H63" s="769"/>
      <c r="I63" s="769"/>
      <c r="J63" s="769"/>
      <c r="K63" s="769"/>
      <c r="L63" s="769"/>
      <c r="M63" s="769"/>
      <c r="N63" s="771"/>
    </row>
    <row r="64" spans="1:14" ht="13.5" thickTop="1" x14ac:dyDescent="0.2"/>
    <row r="66" spans="1:14" ht="15.75" x14ac:dyDescent="0.25">
      <c r="C66" s="736"/>
      <c r="D66" s="736"/>
      <c r="E66" s="736"/>
      <c r="F66" s="736"/>
      <c r="G66" s="3"/>
      <c r="H66" s="3"/>
      <c r="I66" s="3"/>
      <c r="J66" s="736"/>
      <c r="K66" s="736"/>
      <c r="L66" s="736"/>
    </row>
    <row r="67" spans="1:14" ht="15.75" x14ac:dyDescent="0.25">
      <c r="C67" s="736"/>
      <c r="D67" s="736"/>
      <c r="E67" s="736"/>
      <c r="F67" s="736"/>
      <c r="G67" s="3"/>
      <c r="H67" s="3"/>
      <c r="I67" s="3"/>
      <c r="J67" s="736"/>
      <c r="K67" s="736"/>
      <c r="L67" s="736"/>
    </row>
    <row r="68" spans="1:14" ht="15.75" x14ac:dyDescent="0.25">
      <c r="C68" s="736"/>
      <c r="D68" s="736"/>
      <c r="E68" s="736"/>
      <c r="F68" s="736"/>
      <c r="G68" s="3"/>
      <c r="H68" s="3"/>
      <c r="I68" s="3"/>
      <c r="J68" s="736"/>
      <c r="K68" s="736"/>
      <c r="L68" s="736"/>
    </row>
    <row r="69" spans="1:14" ht="18.75" customHeight="1" x14ac:dyDescent="0.25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</row>
    <row r="70" spans="1:14" ht="0.75" customHeight="1" x14ac:dyDescent="0.3">
      <c r="B70" s="71"/>
      <c r="C70" s="73"/>
      <c r="D70" s="73"/>
      <c r="E70" s="73"/>
      <c r="F70" s="73"/>
      <c r="G70" s="80"/>
      <c r="I70" s="73"/>
      <c r="J70" s="73"/>
      <c r="K70" s="73"/>
      <c r="L70" s="73"/>
      <c r="M70" s="3"/>
    </row>
    <row r="71" spans="1:14" ht="18.75" x14ac:dyDescent="0.3">
      <c r="B71" s="72"/>
      <c r="C71" s="73"/>
      <c r="D71" s="73"/>
      <c r="E71" s="73"/>
      <c r="F71" s="73"/>
      <c r="G71" s="80"/>
      <c r="H71" s="74"/>
      <c r="I71" s="73"/>
      <c r="J71" s="73"/>
      <c r="K71" s="73"/>
      <c r="L71" s="73"/>
      <c r="M71" s="3"/>
    </row>
    <row r="72" spans="1:14" ht="18.75" x14ac:dyDescent="0.3">
      <c r="C72" s="73"/>
      <c r="D72" s="73"/>
      <c r="E72" s="73"/>
      <c r="F72" s="73"/>
      <c r="G72" s="80"/>
      <c r="H72" s="74"/>
      <c r="I72" s="73"/>
      <c r="J72" s="73"/>
      <c r="K72" s="73"/>
      <c r="L72" s="73"/>
      <c r="M72" s="3"/>
    </row>
  </sheetData>
  <customSheetViews>
    <customSheetView guid="{D00846E4-D63A-4FB0-8FCE-C7A9C858EE72}" showRuler="0" topLeftCell="G1">
      <selection activeCell="R10" sqref="R10"/>
      <pageMargins left="0.18" right="0.22" top="0.98425196850393704" bottom="0.98425196850393704" header="0.51181102362204722" footer="0.51181102362204722"/>
      <pageSetup paperSize="9" scale="55" orientation="portrait" r:id="rId1"/>
      <headerFooter alignWithMargins="0">
        <oddFooter>&amp;C1</oddFooter>
      </headerFooter>
    </customSheetView>
    <customSheetView guid="{27842106-B396-4EED-90E6-6F5E3C4B78AE}" showPageBreaks="1" fitToPage="1" showRuler="0" topLeftCell="F1">
      <selection activeCell="L52" sqref="L52"/>
      <pageMargins left="0.47" right="0.17" top="1" bottom="0.81" header="0.5" footer="0.5"/>
      <pageSetup paperSize="9" scale="56" orientation="portrait" r:id="rId2"/>
      <headerFooter alignWithMargins="0">
        <oddFooter>&amp;C1</oddFooter>
      </headerFooter>
    </customSheetView>
    <customSheetView guid="{F3E08BE8-0FD1-493B-9D8C-45BFA56AB748}" showPageBreaks="1" fitToPage="1" showRuler="0" topLeftCell="A40">
      <selection activeCell="G61" sqref="G61"/>
      <pageMargins left="0.75" right="0.75" top="1" bottom="1" header="0.5" footer="0.5"/>
      <pageSetup paperSize="9" scale="49" orientation="portrait" r:id="rId3"/>
      <headerFooter alignWithMargins="0">
        <oddFooter>&amp;C1</oddFooter>
      </headerFooter>
    </customSheetView>
    <customSheetView guid="{B88733EF-1B50-4B48-B75A-D1B636553102}" showPageBreaks="1" showRuler="0" topLeftCell="G1">
      <selection activeCell="R10" sqref="R10"/>
      <pageMargins left="0.18" right="0.22" top="0.98425196850393704" bottom="0.98425196850393704" header="0.51181102362204722" footer="0.51181102362204722"/>
      <pageSetup paperSize="9" scale="55" orientation="portrait" r:id="rId4"/>
      <headerFooter alignWithMargins="0">
        <oddFooter>&amp;C1</oddFooter>
      </headerFooter>
    </customSheetView>
  </customSheetViews>
  <mergeCells count="6">
    <mergeCell ref="A69:N69"/>
    <mergeCell ref="B4:N4"/>
    <mergeCell ref="B5:N5"/>
    <mergeCell ref="H7:J7"/>
    <mergeCell ref="H8:J8"/>
    <mergeCell ref="K8:M8"/>
  </mergeCells>
  <phoneticPr fontId="0" type="noConversion"/>
  <pageMargins left="0.39370078740157483" right="0.23622047244094491" top="0.39370078740157483" bottom="0.35433070866141736" header="0.51181102362204722" footer="0.31496062992125984"/>
  <pageSetup paperSize="9" scale="66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92D050"/>
  </sheetPr>
  <dimension ref="A1:T77"/>
  <sheetViews>
    <sheetView showRuler="0" topLeftCell="A43" zoomScaleNormal="100" workbookViewId="0">
      <selection activeCell="H61" sqref="H61"/>
    </sheetView>
  </sheetViews>
  <sheetFormatPr defaultRowHeight="12.75" x14ac:dyDescent="0.2"/>
  <cols>
    <col min="1" max="1" width="5.28515625" style="50" customWidth="1"/>
    <col min="2" max="2" width="5.85546875" customWidth="1"/>
    <col min="6" max="6" width="23.7109375" customWidth="1"/>
    <col min="7" max="7" width="7.42578125" style="27" customWidth="1"/>
    <col min="8" max="8" width="13" customWidth="1"/>
    <col min="9" max="9" width="13.7109375" customWidth="1"/>
    <col min="10" max="10" width="14.42578125" style="99" customWidth="1"/>
    <col min="11" max="11" width="13.28515625" customWidth="1"/>
    <col min="12" max="12" width="13" customWidth="1"/>
    <col min="13" max="13" width="12.85546875" customWidth="1"/>
    <col min="14" max="14" width="4.42578125" customWidth="1"/>
    <col min="15" max="15" width="10.85546875" style="289" bestFit="1" customWidth="1"/>
    <col min="16" max="16" width="21.28515625" style="292" hidden="1" customWidth="1"/>
    <col min="18" max="20" width="13.42578125" style="101" bestFit="1" customWidth="1"/>
  </cols>
  <sheetData>
    <row r="1" spans="1:15" ht="16.5" thickTop="1" x14ac:dyDescent="0.25">
      <c r="A1" s="4"/>
      <c r="B1" s="763"/>
      <c r="C1" s="772"/>
      <c r="D1" s="764"/>
      <c r="E1" s="764"/>
      <c r="F1" s="764"/>
      <c r="G1" s="773"/>
      <c r="H1" s="764"/>
      <c r="I1" s="764"/>
      <c r="J1" s="764"/>
      <c r="K1" s="764"/>
      <c r="L1" s="764"/>
      <c r="M1" s="764"/>
      <c r="N1" s="766"/>
    </row>
    <row r="2" spans="1:15" ht="20.25" customHeight="1" x14ac:dyDescent="0.3">
      <c r="A2" s="3"/>
      <c r="B2" s="791" t="s">
        <v>502</v>
      </c>
      <c r="C2" s="792"/>
      <c r="D2" s="792"/>
      <c r="E2" s="792"/>
      <c r="F2" s="792"/>
      <c r="G2" s="792"/>
      <c r="H2" s="792"/>
      <c r="I2" s="792"/>
      <c r="J2" s="792"/>
      <c r="K2" s="792"/>
      <c r="L2" s="792"/>
      <c r="M2" s="792"/>
      <c r="N2" s="793"/>
    </row>
    <row r="3" spans="1:15" ht="18" customHeight="1" x14ac:dyDescent="0.3">
      <c r="A3" s="3"/>
      <c r="B3" s="791" t="s">
        <v>497</v>
      </c>
      <c r="C3" s="792"/>
      <c r="D3" s="792"/>
      <c r="E3" s="792"/>
      <c r="F3" s="792"/>
      <c r="G3" s="792"/>
      <c r="H3" s="792"/>
      <c r="I3" s="792"/>
      <c r="J3" s="792"/>
      <c r="K3" s="792"/>
      <c r="L3" s="792"/>
      <c r="M3" s="792"/>
      <c r="N3" s="793"/>
    </row>
    <row r="4" spans="1:15" ht="14.25" customHeight="1" x14ac:dyDescent="0.25">
      <c r="A4" s="4"/>
      <c r="B4" s="10"/>
      <c r="C4" s="14"/>
      <c r="D4" s="4"/>
      <c r="E4" s="4"/>
      <c r="F4" s="4"/>
      <c r="G4" s="26"/>
      <c r="H4" s="4"/>
      <c r="I4" s="4"/>
      <c r="J4" s="98"/>
      <c r="K4" s="4"/>
      <c r="L4" s="4"/>
      <c r="M4" s="4"/>
      <c r="N4" s="20"/>
    </row>
    <row r="5" spans="1:15" ht="15.75" x14ac:dyDescent="0.25">
      <c r="A5" s="4"/>
      <c r="B5" s="10"/>
      <c r="C5" s="4"/>
      <c r="D5" s="4"/>
      <c r="E5" s="4"/>
      <c r="F5" s="4"/>
      <c r="G5" s="26"/>
      <c r="H5" s="797" t="s">
        <v>689</v>
      </c>
      <c r="I5" s="797"/>
      <c r="J5" s="797"/>
      <c r="K5" s="797" t="s">
        <v>690</v>
      </c>
      <c r="L5" s="797"/>
      <c r="M5" s="797"/>
      <c r="N5" s="20"/>
    </row>
    <row r="6" spans="1:15" ht="19.5" customHeight="1" thickBot="1" x14ac:dyDescent="0.35">
      <c r="A6" s="4"/>
      <c r="B6" s="10"/>
      <c r="C6" s="7" t="s">
        <v>1851</v>
      </c>
      <c r="D6" s="8"/>
      <c r="E6" s="4"/>
      <c r="F6" s="4"/>
      <c r="G6" s="26"/>
      <c r="H6" s="795" t="s">
        <v>3653</v>
      </c>
      <c r="I6" s="795"/>
      <c r="J6" s="795"/>
      <c r="K6" s="795" t="s">
        <v>3347</v>
      </c>
      <c r="L6" s="795"/>
      <c r="M6" s="795"/>
      <c r="N6" s="20"/>
    </row>
    <row r="7" spans="1:15" ht="21" customHeight="1" thickTop="1" thickBot="1" x14ac:dyDescent="0.3">
      <c r="A7" s="4"/>
      <c r="B7" s="51"/>
      <c r="C7" s="54"/>
      <c r="D7" s="52"/>
      <c r="E7" s="52"/>
      <c r="F7" s="55"/>
      <c r="G7" s="564" t="s">
        <v>1337</v>
      </c>
      <c r="H7" s="510" t="s">
        <v>1328</v>
      </c>
      <c r="I7" s="494" t="s">
        <v>1329</v>
      </c>
      <c r="J7" s="521" t="s">
        <v>1270</v>
      </c>
      <c r="K7" s="489" t="s">
        <v>1328</v>
      </c>
      <c r="L7" s="494" t="s">
        <v>1329</v>
      </c>
      <c r="M7" s="550" t="s">
        <v>1270</v>
      </c>
      <c r="N7" s="20"/>
    </row>
    <row r="8" spans="1:15" ht="21" customHeight="1" thickBot="1" x14ac:dyDescent="0.3">
      <c r="A8" s="4"/>
      <c r="B8" s="10" t="s">
        <v>692</v>
      </c>
      <c r="C8" s="70" t="s">
        <v>1338</v>
      </c>
      <c r="D8" s="4"/>
      <c r="E8" s="4"/>
      <c r="F8" s="4"/>
      <c r="G8" s="563" t="s">
        <v>1379</v>
      </c>
      <c r="H8" s="413">
        <v>228146707</v>
      </c>
      <c r="I8" s="531">
        <v>102656723</v>
      </c>
      <c r="J8" s="522">
        <v>330803430</v>
      </c>
      <c r="K8" s="540">
        <v>120281343</v>
      </c>
      <c r="L8" s="558">
        <v>145376646</v>
      </c>
      <c r="M8" s="551">
        <v>265657989</v>
      </c>
      <c r="N8" s="20"/>
    </row>
    <row r="9" spans="1:15" ht="15.75" x14ac:dyDescent="0.25">
      <c r="A9" s="4"/>
      <c r="B9" s="10"/>
      <c r="C9" s="785" t="s">
        <v>694</v>
      </c>
      <c r="D9" s="4" t="s">
        <v>1852</v>
      </c>
      <c r="E9" s="4"/>
      <c r="F9" s="4"/>
      <c r="G9" s="35"/>
      <c r="H9" s="308">
        <v>85635858</v>
      </c>
      <c r="I9" s="532">
        <v>43447904</v>
      </c>
      <c r="J9" s="523">
        <v>129083762</v>
      </c>
      <c r="K9" s="139">
        <v>72071854</v>
      </c>
      <c r="L9" s="559">
        <v>20270458</v>
      </c>
      <c r="M9" s="552">
        <v>92342312</v>
      </c>
      <c r="N9" s="20"/>
    </row>
    <row r="10" spans="1:15" ht="15.75" x14ac:dyDescent="0.25">
      <c r="A10" s="4"/>
      <c r="B10" s="10"/>
      <c r="C10" s="785" t="s">
        <v>696</v>
      </c>
      <c r="D10" s="11" t="s">
        <v>1853</v>
      </c>
      <c r="E10" s="4"/>
      <c r="F10" s="4"/>
      <c r="G10" s="36"/>
      <c r="H10" s="308">
        <v>2085105</v>
      </c>
      <c r="I10" s="508">
        <v>22617171</v>
      </c>
      <c r="J10" s="523">
        <v>24702276</v>
      </c>
      <c r="K10" s="139">
        <v>2095579</v>
      </c>
      <c r="L10" s="560">
        <v>98841430</v>
      </c>
      <c r="M10" s="552">
        <v>100937009</v>
      </c>
      <c r="N10" s="20"/>
    </row>
    <row r="11" spans="1:15" ht="15.75" x14ac:dyDescent="0.25">
      <c r="A11" s="4"/>
      <c r="B11" s="10"/>
      <c r="C11" s="785" t="s">
        <v>698</v>
      </c>
      <c r="D11" s="4" t="s">
        <v>1854</v>
      </c>
      <c r="E11" s="4"/>
      <c r="F11" s="4"/>
      <c r="G11" s="36"/>
      <c r="H11" s="308">
        <v>128011765</v>
      </c>
      <c r="I11" s="508">
        <v>19510165</v>
      </c>
      <c r="J11" s="523">
        <v>147521930</v>
      </c>
      <c r="K11" s="139">
        <v>45136467</v>
      </c>
      <c r="L11" s="560">
        <v>13564703</v>
      </c>
      <c r="M11" s="552">
        <v>58701170</v>
      </c>
      <c r="N11" s="20"/>
    </row>
    <row r="12" spans="1:15" ht="15.75" x14ac:dyDescent="0.25">
      <c r="A12" s="4"/>
      <c r="B12" s="10"/>
      <c r="C12" s="785" t="s">
        <v>1809</v>
      </c>
      <c r="D12" s="4" t="s">
        <v>1856</v>
      </c>
      <c r="E12" s="4"/>
      <c r="F12" s="4"/>
      <c r="G12" s="36"/>
      <c r="H12" s="308">
        <v>1336390</v>
      </c>
      <c r="I12" s="508">
        <v>0</v>
      </c>
      <c r="J12" s="523">
        <v>1336390</v>
      </c>
      <c r="K12" s="139">
        <v>909321</v>
      </c>
      <c r="L12" s="560">
        <v>0</v>
      </c>
      <c r="M12" s="552">
        <v>909321</v>
      </c>
      <c r="N12" s="20"/>
    </row>
    <row r="13" spans="1:15" ht="15.75" x14ac:dyDescent="0.25">
      <c r="A13" s="4"/>
      <c r="B13" s="10"/>
      <c r="C13" s="785" t="s">
        <v>1855</v>
      </c>
      <c r="D13" s="4" t="s">
        <v>1858</v>
      </c>
      <c r="E13" s="4"/>
      <c r="F13" s="4"/>
      <c r="G13" s="36"/>
      <c r="H13" s="308">
        <v>11077589</v>
      </c>
      <c r="I13" s="508">
        <v>17081483</v>
      </c>
      <c r="J13" s="523">
        <v>28159072</v>
      </c>
      <c r="K13" s="139">
        <v>68122</v>
      </c>
      <c r="L13" s="560">
        <v>12700055</v>
      </c>
      <c r="M13" s="552">
        <v>12768177</v>
      </c>
      <c r="N13" s="20"/>
    </row>
    <row r="14" spans="1:15" ht="15.75" x14ac:dyDescent="0.25">
      <c r="A14" s="4"/>
      <c r="B14" s="10"/>
      <c r="C14" s="785" t="s">
        <v>1857</v>
      </c>
      <c r="D14" s="4" t="s">
        <v>1861</v>
      </c>
      <c r="E14" s="4"/>
      <c r="F14" s="4"/>
      <c r="G14" s="36"/>
      <c r="H14" s="308"/>
      <c r="I14" s="508"/>
      <c r="J14" s="523"/>
      <c r="K14" s="139"/>
      <c r="L14" s="560"/>
      <c r="M14" s="552"/>
      <c r="N14" s="20"/>
      <c r="O14" s="291"/>
    </row>
    <row r="15" spans="1:15" ht="16.5" thickBot="1" x14ac:dyDescent="0.3">
      <c r="A15" s="4"/>
      <c r="B15" s="10" t="s">
        <v>1862</v>
      </c>
      <c r="C15" s="69" t="s">
        <v>1391</v>
      </c>
      <c r="D15" s="4"/>
      <c r="E15" s="4"/>
      <c r="F15" s="4"/>
      <c r="G15" s="37" t="s">
        <v>1339</v>
      </c>
      <c r="H15" s="511"/>
      <c r="I15" s="533"/>
      <c r="J15" s="524"/>
      <c r="K15" s="541"/>
      <c r="L15" s="497"/>
      <c r="M15" s="553"/>
      <c r="N15" s="20"/>
    </row>
    <row r="16" spans="1:15" ht="16.5" thickBot="1" x14ac:dyDescent="0.3">
      <c r="A16" s="4"/>
      <c r="B16" s="10" t="s">
        <v>704</v>
      </c>
      <c r="C16" s="14" t="s">
        <v>1342</v>
      </c>
      <c r="D16" s="4"/>
      <c r="E16" s="4"/>
      <c r="F16" s="4"/>
      <c r="G16" s="39" t="s">
        <v>1340</v>
      </c>
      <c r="H16" s="512"/>
      <c r="I16" s="534">
        <v>73182588</v>
      </c>
      <c r="J16" s="525">
        <v>73182588</v>
      </c>
      <c r="K16" s="542">
        <v>36397668</v>
      </c>
      <c r="L16" s="561">
        <v>4903100</v>
      </c>
      <c r="M16" s="525">
        <v>41300768</v>
      </c>
      <c r="N16" s="20"/>
    </row>
    <row r="17" spans="1:14" ht="15.75" x14ac:dyDescent="0.25">
      <c r="A17" s="4"/>
      <c r="B17" s="10"/>
      <c r="C17" s="785" t="s">
        <v>694</v>
      </c>
      <c r="D17" s="4" t="s">
        <v>1320</v>
      </c>
      <c r="E17" s="4"/>
      <c r="F17" s="4"/>
      <c r="G17" s="36"/>
      <c r="H17" s="513"/>
      <c r="I17" s="535"/>
      <c r="J17" s="526"/>
      <c r="K17" s="543"/>
      <c r="L17" s="501"/>
      <c r="M17" s="554"/>
      <c r="N17" s="20"/>
    </row>
    <row r="18" spans="1:14" ht="15.75" x14ac:dyDescent="0.25">
      <c r="A18" s="4"/>
      <c r="B18" s="10"/>
      <c r="C18" s="785" t="s">
        <v>696</v>
      </c>
      <c r="D18" s="4" t="s">
        <v>1863</v>
      </c>
      <c r="E18" s="4"/>
      <c r="F18" s="4"/>
      <c r="G18" s="81"/>
      <c r="H18" s="514"/>
      <c r="I18" s="536">
        <v>73182588</v>
      </c>
      <c r="J18" s="527">
        <v>73182588</v>
      </c>
      <c r="K18" s="544">
        <v>36397668</v>
      </c>
      <c r="L18" s="562">
        <v>4903100</v>
      </c>
      <c r="M18" s="527">
        <v>41300768</v>
      </c>
      <c r="N18" s="20"/>
    </row>
    <row r="19" spans="1:14" ht="15.75" x14ac:dyDescent="0.25">
      <c r="A19" s="4"/>
      <c r="B19" s="10"/>
      <c r="C19" s="14"/>
      <c r="D19" s="11" t="s">
        <v>1864</v>
      </c>
      <c r="E19" s="4"/>
      <c r="F19" s="4"/>
      <c r="G19" s="81"/>
      <c r="H19" s="515"/>
      <c r="I19" s="507"/>
      <c r="J19" s="528"/>
      <c r="K19" s="545"/>
      <c r="L19" s="506"/>
      <c r="M19" s="492"/>
      <c r="N19" s="20"/>
    </row>
    <row r="20" spans="1:14" ht="15.75" x14ac:dyDescent="0.25">
      <c r="A20" s="4"/>
      <c r="B20" s="10"/>
      <c r="C20" s="14"/>
      <c r="D20" s="11" t="s">
        <v>1865</v>
      </c>
      <c r="E20" s="4"/>
      <c r="F20" s="4"/>
      <c r="G20" s="81"/>
      <c r="H20" s="515"/>
      <c r="I20" s="507">
        <v>73182588</v>
      </c>
      <c r="J20" s="528">
        <v>73182588</v>
      </c>
      <c r="K20" s="545">
        <v>36397668</v>
      </c>
      <c r="L20" s="506">
        <v>4903100</v>
      </c>
      <c r="M20" s="552">
        <v>41300768</v>
      </c>
      <c r="N20" s="20"/>
    </row>
    <row r="21" spans="1:14" ht="15.75" x14ac:dyDescent="0.25">
      <c r="A21" s="4"/>
      <c r="B21" s="10"/>
      <c r="C21" s="14"/>
      <c r="D21" s="4" t="s">
        <v>1238</v>
      </c>
      <c r="E21" s="4"/>
      <c r="F21" s="4"/>
      <c r="G21" s="81"/>
      <c r="H21" s="515"/>
      <c r="I21" s="507"/>
      <c r="J21" s="528"/>
      <c r="K21" s="545"/>
      <c r="L21" s="506"/>
      <c r="M21" s="492"/>
      <c r="N21" s="20"/>
    </row>
    <row r="22" spans="1:14" ht="16.5" thickBot="1" x14ac:dyDescent="0.3">
      <c r="A22" s="4"/>
      <c r="B22" s="10" t="s">
        <v>1239</v>
      </c>
      <c r="C22" s="14" t="s">
        <v>1346</v>
      </c>
      <c r="D22" s="4"/>
      <c r="E22" s="4"/>
      <c r="F22" s="4"/>
      <c r="G22" s="34" t="s">
        <v>1341</v>
      </c>
      <c r="H22" s="96"/>
      <c r="I22" s="495"/>
      <c r="J22" s="522"/>
      <c r="K22" s="96"/>
      <c r="L22" s="495"/>
      <c r="M22" s="555"/>
      <c r="N22" s="20"/>
    </row>
    <row r="23" spans="1:14" ht="16.5" thickBot="1" x14ac:dyDescent="0.3">
      <c r="A23" s="4"/>
      <c r="B23" s="10" t="s">
        <v>706</v>
      </c>
      <c r="C23" s="14" t="s">
        <v>1344</v>
      </c>
      <c r="D23" s="4"/>
      <c r="E23" s="4"/>
      <c r="F23" s="4"/>
      <c r="G23" s="34" t="s">
        <v>1345</v>
      </c>
      <c r="H23" s="413"/>
      <c r="I23" s="531"/>
      <c r="J23" s="522"/>
      <c r="K23" s="96"/>
      <c r="L23" s="495"/>
      <c r="M23" s="555"/>
      <c r="N23" s="20"/>
    </row>
    <row r="24" spans="1:14" ht="15.75" x14ac:dyDescent="0.25">
      <c r="A24" s="4"/>
      <c r="B24" s="10"/>
      <c r="C24" s="785" t="s">
        <v>694</v>
      </c>
      <c r="D24" s="4" t="s">
        <v>1240</v>
      </c>
      <c r="E24" s="4"/>
      <c r="F24" s="4"/>
      <c r="G24" s="36"/>
      <c r="H24" s="513"/>
      <c r="I24" s="535"/>
      <c r="J24" s="526"/>
      <c r="K24" s="543"/>
      <c r="L24" s="501"/>
      <c r="M24" s="554"/>
      <c r="N24" s="20"/>
    </row>
    <row r="25" spans="1:14" ht="15.75" x14ac:dyDescent="0.25">
      <c r="A25" s="4"/>
      <c r="B25" s="10"/>
      <c r="C25" s="785" t="s">
        <v>696</v>
      </c>
      <c r="D25" s="4" t="s">
        <v>1241</v>
      </c>
      <c r="E25" s="4"/>
      <c r="F25" s="4"/>
      <c r="G25" s="36"/>
      <c r="H25" s="513"/>
      <c r="I25" s="535"/>
      <c r="J25" s="526"/>
      <c r="K25" s="543"/>
      <c r="L25" s="501"/>
      <c r="M25" s="554"/>
      <c r="N25" s="20"/>
    </row>
    <row r="26" spans="1:14" ht="15.75" x14ac:dyDescent="0.25">
      <c r="A26" s="4"/>
      <c r="B26" s="10"/>
      <c r="C26" s="785" t="s">
        <v>698</v>
      </c>
      <c r="D26" s="4" t="s">
        <v>1242</v>
      </c>
      <c r="E26" s="4"/>
      <c r="F26" s="4"/>
      <c r="G26" s="36"/>
      <c r="H26" s="513"/>
      <c r="I26" s="535"/>
      <c r="J26" s="526"/>
      <c r="K26" s="543"/>
      <c r="L26" s="501"/>
      <c r="M26" s="554"/>
      <c r="N26" s="20"/>
    </row>
    <row r="27" spans="1:14" ht="16.5" thickBot="1" x14ac:dyDescent="0.3">
      <c r="A27" s="4"/>
      <c r="B27" s="10" t="s">
        <v>1243</v>
      </c>
      <c r="C27" s="11" t="s">
        <v>1244</v>
      </c>
      <c r="D27" s="4"/>
      <c r="E27" s="4"/>
      <c r="F27" s="4"/>
      <c r="G27" s="34"/>
      <c r="H27" s="413">
        <v>1674627</v>
      </c>
      <c r="I27" s="531">
        <v>251162</v>
      </c>
      <c r="J27" s="522">
        <v>1925789</v>
      </c>
      <c r="K27" s="96">
        <v>518402</v>
      </c>
      <c r="L27" s="495">
        <v>109556</v>
      </c>
      <c r="M27" s="551">
        <v>627958</v>
      </c>
      <c r="N27" s="20"/>
    </row>
    <row r="28" spans="1:14" ht="15.75" x14ac:dyDescent="0.25">
      <c r="A28" s="4"/>
      <c r="B28" s="10"/>
      <c r="C28" s="785" t="s">
        <v>694</v>
      </c>
      <c r="D28" s="4" t="s">
        <v>1245</v>
      </c>
      <c r="E28" s="4"/>
      <c r="F28" s="4"/>
      <c r="G28" s="36"/>
      <c r="H28" s="308">
        <v>1504909</v>
      </c>
      <c r="I28" s="508">
        <v>202415</v>
      </c>
      <c r="J28" s="523">
        <v>1707324</v>
      </c>
      <c r="K28" s="546">
        <v>375292</v>
      </c>
      <c r="L28" s="496">
        <v>70250</v>
      </c>
      <c r="M28" s="523">
        <v>445542</v>
      </c>
      <c r="N28" s="20"/>
    </row>
    <row r="29" spans="1:14" ht="15.75" x14ac:dyDescent="0.25">
      <c r="A29" s="4"/>
      <c r="B29" s="10"/>
      <c r="C29" s="785" t="s">
        <v>696</v>
      </c>
      <c r="D29" s="4" t="s">
        <v>1246</v>
      </c>
      <c r="E29" s="4"/>
      <c r="F29" s="4"/>
      <c r="G29" s="36"/>
      <c r="H29" s="308"/>
      <c r="I29" s="508"/>
      <c r="J29" s="523"/>
      <c r="K29" s="546"/>
      <c r="L29" s="496"/>
      <c r="M29" s="556"/>
      <c r="N29" s="20"/>
    </row>
    <row r="30" spans="1:14" ht="15.75" x14ac:dyDescent="0.25">
      <c r="A30" s="4"/>
      <c r="B30" s="10"/>
      <c r="C30" s="785" t="s">
        <v>698</v>
      </c>
      <c r="D30" s="4" t="s">
        <v>699</v>
      </c>
      <c r="E30" s="4"/>
      <c r="F30" s="4"/>
      <c r="G30" s="36"/>
      <c r="H30" s="308">
        <v>169718</v>
      </c>
      <c r="I30" s="508">
        <v>48747</v>
      </c>
      <c r="J30" s="523">
        <v>218465</v>
      </c>
      <c r="K30" s="546">
        <v>143110</v>
      </c>
      <c r="L30" s="496">
        <v>39306</v>
      </c>
      <c r="M30" s="556">
        <v>182416</v>
      </c>
      <c r="N30" s="20"/>
    </row>
    <row r="31" spans="1:14" ht="16.5" thickBot="1" x14ac:dyDescent="0.3">
      <c r="A31" s="4"/>
      <c r="B31" s="10" t="s">
        <v>1247</v>
      </c>
      <c r="C31" s="11" t="s">
        <v>1392</v>
      </c>
      <c r="D31" s="4"/>
      <c r="E31" s="4"/>
      <c r="F31" s="4"/>
      <c r="G31" s="34"/>
      <c r="H31" s="413"/>
      <c r="I31" s="531"/>
      <c r="J31" s="522"/>
      <c r="K31" s="96"/>
      <c r="L31" s="495"/>
      <c r="M31" s="555"/>
      <c r="N31" s="20"/>
    </row>
    <row r="32" spans="1:14" ht="15.75" x14ac:dyDescent="0.25">
      <c r="A32" s="4"/>
      <c r="B32" s="10"/>
      <c r="C32" s="785" t="s">
        <v>694</v>
      </c>
      <c r="D32" s="4" t="s">
        <v>1248</v>
      </c>
      <c r="E32" s="4"/>
      <c r="F32" s="4"/>
      <c r="G32" s="36"/>
      <c r="H32" s="513"/>
      <c r="I32" s="535"/>
      <c r="J32" s="526"/>
      <c r="K32" s="543"/>
      <c r="L32" s="501"/>
      <c r="M32" s="554"/>
      <c r="N32" s="20"/>
    </row>
    <row r="33" spans="1:14" ht="15.75" x14ac:dyDescent="0.25">
      <c r="A33" s="4"/>
      <c r="B33" s="10"/>
      <c r="C33" s="785" t="s">
        <v>696</v>
      </c>
      <c r="D33" s="4" t="s">
        <v>1249</v>
      </c>
      <c r="E33" s="4"/>
      <c r="F33" s="4"/>
      <c r="G33" s="36"/>
      <c r="H33" s="513"/>
      <c r="I33" s="536"/>
      <c r="J33" s="526"/>
      <c r="K33" s="543"/>
      <c r="L33" s="562"/>
      <c r="M33" s="554"/>
      <c r="N33" s="20"/>
    </row>
    <row r="34" spans="1:14" ht="16.5" thickBot="1" x14ac:dyDescent="0.3">
      <c r="A34" s="4"/>
      <c r="B34" s="10" t="s">
        <v>1820</v>
      </c>
      <c r="C34" s="14" t="s">
        <v>1250</v>
      </c>
      <c r="D34" s="4"/>
      <c r="E34" s="4"/>
      <c r="F34" s="4"/>
      <c r="G34" s="34"/>
      <c r="H34" s="413">
        <v>303641</v>
      </c>
      <c r="I34" s="531">
        <v>6594</v>
      </c>
      <c r="J34" s="522">
        <v>310235</v>
      </c>
      <c r="K34" s="96">
        <v>213484</v>
      </c>
      <c r="L34" s="495">
        <v>13144</v>
      </c>
      <c r="M34" s="522">
        <v>226628</v>
      </c>
      <c r="N34" s="20"/>
    </row>
    <row r="35" spans="1:14" ht="16.5" thickBot="1" x14ac:dyDescent="0.3">
      <c r="A35" s="4"/>
      <c r="B35" s="10" t="s">
        <v>1824</v>
      </c>
      <c r="C35" s="14" t="s">
        <v>1251</v>
      </c>
      <c r="D35" s="4"/>
      <c r="E35" s="4"/>
      <c r="F35" s="4"/>
      <c r="G35" s="34"/>
      <c r="H35" s="413"/>
      <c r="I35" s="531"/>
      <c r="J35" s="522"/>
      <c r="K35" s="96"/>
      <c r="L35" s="495"/>
      <c r="M35" s="555"/>
      <c r="N35" s="20"/>
    </row>
    <row r="36" spans="1:14" ht="16.5" thickBot="1" x14ac:dyDescent="0.3">
      <c r="A36" s="4"/>
      <c r="B36" s="10" t="s">
        <v>1839</v>
      </c>
      <c r="C36" s="14" t="s">
        <v>1348</v>
      </c>
      <c r="D36" s="4"/>
      <c r="E36" s="4"/>
      <c r="F36" s="4"/>
      <c r="G36" s="34" t="s">
        <v>1343</v>
      </c>
      <c r="H36" s="413">
        <v>993665</v>
      </c>
      <c r="I36" s="537">
        <v>275413</v>
      </c>
      <c r="J36" s="522">
        <v>1269078</v>
      </c>
      <c r="K36" s="96">
        <v>803570</v>
      </c>
      <c r="L36" s="495">
        <v>176243</v>
      </c>
      <c r="M36" s="522">
        <v>979813</v>
      </c>
      <c r="N36" s="20"/>
    </row>
    <row r="37" spans="1:14" ht="16.5" thickBot="1" x14ac:dyDescent="0.3">
      <c r="A37" s="4"/>
      <c r="B37" s="10" t="s">
        <v>1840</v>
      </c>
      <c r="C37" s="14" t="s">
        <v>1252</v>
      </c>
      <c r="D37" s="4"/>
      <c r="E37" s="4"/>
      <c r="F37" s="4"/>
      <c r="G37" s="34"/>
      <c r="H37" s="413">
        <v>6885896</v>
      </c>
      <c r="I37" s="531"/>
      <c r="J37" s="522">
        <v>6885896</v>
      </c>
      <c r="K37" s="96">
        <v>4956932</v>
      </c>
      <c r="L37" s="495"/>
      <c r="M37" s="522">
        <v>4956932</v>
      </c>
      <c r="N37" s="20"/>
    </row>
    <row r="38" spans="1:14" ht="15.75" x14ac:dyDescent="0.25">
      <c r="A38" s="4"/>
      <c r="B38" s="10"/>
      <c r="C38" s="785" t="s">
        <v>694</v>
      </c>
      <c r="D38" s="4" t="s">
        <v>1253</v>
      </c>
      <c r="E38" s="4"/>
      <c r="F38" s="4"/>
      <c r="G38" s="36"/>
      <c r="H38" s="513"/>
      <c r="I38" s="535"/>
      <c r="J38" s="526"/>
      <c r="K38" s="543"/>
      <c r="L38" s="501"/>
      <c r="M38" s="554"/>
      <c r="N38" s="20"/>
    </row>
    <row r="39" spans="1:14" ht="15.75" x14ac:dyDescent="0.25">
      <c r="A39" s="4"/>
      <c r="B39" s="10"/>
      <c r="C39" s="785" t="s">
        <v>696</v>
      </c>
      <c r="D39" s="4" t="s">
        <v>1254</v>
      </c>
      <c r="E39" s="4"/>
      <c r="F39" s="4"/>
      <c r="G39" s="36"/>
      <c r="H39" s="308">
        <v>3397634</v>
      </c>
      <c r="I39" s="507"/>
      <c r="J39" s="523">
        <v>3397634</v>
      </c>
      <c r="K39" s="546">
        <v>2198457</v>
      </c>
      <c r="L39" s="496"/>
      <c r="M39" s="556">
        <v>2198457</v>
      </c>
      <c r="N39" s="20"/>
    </row>
    <row r="40" spans="1:14" ht="15.75" x14ac:dyDescent="0.25">
      <c r="A40" s="4"/>
      <c r="B40" s="10"/>
      <c r="C40" s="785" t="s">
        <v>698</v>
      </c>
      <c r="D40" s="4" t="s">
        <v>1255</v>
      </c>
      <c r="E40" s="4"/>
      <c r="F40" s="4"/>
      <c r="G40" s="36"/>
      <c r="H40" s="308">
        <v>3453772</v>
      </c>
      <c r="I40" s="508"/>
      <c r="J40" s="523">
        <v>3453772</v>
      </c>
      <c r="K40" s="546">
        <v>2729656</v>
      </c>
      <c r="L40" s="496"/>
      <c r="M40" s="556">
        <v>2729656</v>
      </c>
      <c r="N40" s="20"/>
    </row>
    <row r="41" spans="1:14" ht="15.75" x14ac:dyDescent="0.25">
      <c r="A41" s="4"/>
      <c r="B41" s="10"/>
      <c r="C41" s="785" t="s">
        <v>1809</v>
      </c>
      <c r="D41" s="4" t="s">
        <v>1256</v>
      </c>
      <c r="E41" s="4"/>
      <c r="F41" s="4"/>
      <c r="G41" s="36"/>
      <c r="H41" s="308">
        <v>34490</v>
      </c>
      <c r="I41" s="507"/>
      <c r="J41" s="523">
        <v>34490</v>
      </c>
      <c r="K41" s="546">
        <v>28819</v>
      </c>
      <c r="L41" s="496"/>
      <c r="M41" s="556">
        <v>28819</v>
      </c>
      <c r="N41" s="20"/>
    </row>
    <row r="42" spans="1:14" ht="16.5" thickBot="1" x14ac:dyDescent="0.3">
      <c r="A42" s="4"/>
      <c r="B42" s="10" t="s">
        <v>1841</v>
      </c>
      <c r="C42" s="11" t="s">
        <v>1350</v>
      </c>
      <c r="D42" s="4"/>
      <c r="E42" s="4"/>
      <c r="F42" s="4"/>
      <c r="G42" s="34" t="s">
        <v>1347</v>
      </c>
      <c r="H42" s="413">
        <v>2277893</v>
      </c>
      <c r="I42" s="531">
        <v>375162</v>
      </c>
      <c r="J42" s="522">
        <v>2653055</v>
      </c>
      <c r="K42" s="96">
        <v>2738473</v>
      </c>
      <c r="L42" s="495">
        <v>60655</v>
      </c>
      <c r="M42" s="522">
        <v>2799128</v>
      </c>
      <c r="N42" s="20"/>
    </row>
    <row r="43" spans="1:14" ht="16.5" thickBot="1" x14ac:dyDescent="0.3">
      <c r="A43" s="4"/>
      <c r="B43" s="10" t="s">
        <v>1844</v>
      </c>
      <c r="C43" s="11" t="s">
        <v>1352</v>
      </c>
      <c r="D43" s="23"/>
      <c r="E43" s="4"/>
      <c r="F43" s="4"/>
      <c r="G43" s="63" t="s">
        <v>1349</v>
      </c>
      <c r="H43" s="516">
        <v>54447821</v>
      </c>
      <c r="I43" s="531"/>
      <c r="J43" s="522">
        <v>54447821</v>
      </c>
      <c r="K43" s="547">
        <v>53385644</v>
      </c>
      <c r="L43" s="495"/>
      <c r="M43" s="522">
        <v>53385644</v>
      </c>
      <c r="N43" s="20"/>
    </row>
    <row r="44" spans="1:14" ht="15.75" x14ac:dyDescent="0.25">
      <c r="A44" s="4"/>
      <c r="B44" s="10"/>
      <c r="C44" s="785" t="s">
        <v>694</v>
      </c>
      <c r="D44" s="4" t="s">
        <v>1331</v>
      </c>
      <c r="E44" s="4"/>
      <c r="F44" s="4"/>
      <c r="G44" s="62"/>
      <c r="H44" s="517">
        <v>50000000</v>
      </c>
      <c r="I44" s="508"/>
      <c r="J44" s="523">
        <v>50000000</v>
      </c>
      <c r="K44" s="548">
        <v>50000000</v>
      </c>
      <c r="L44" s="496"/>
      <c r="M44" s="523">
        <v>50000000</v>
      </c>
      <c r="N44" s="20"/>
    </row>
    <row r="45" spans="1:14" ht="15.75" x14ac:dyDescent="0.25">
      <c r="A45" s="4"/>
      <c r="B45" s="10"/>
      <c r="C45" s="14"/>
      <c r="D45" s="4" t="s">
        <v>1257</v>
      </c>
      <c r="E45" s="4"/>
      <c r="F45" s="4"/>
      <c r="G45" s="82"/>
      <c r="H45" s="515">
        <v>50000000</v>
      </c>
      <c r="I45" s="507"/>
      <c r="J45" s="528">
        <v>50000000</v>
      </c>
      <c r="K45" s="545">
        <v>50000000</v>
      </c>
      <c r="L45" s="506"/>
      <c r="M45" s="528">
        <v>50000000</v>
      </c>
      <c r="N45" s="20"/>
    </row>
    <row r="46" spans="1:14" ht="15.75" x14ac:dyDescent="0.25">
      <c r="A46" s="4"/>
      <c r="B46" s="10"/>
      <c r="C46" s="14"/>
      <c r="D46" s="4" t="s">
        <v>1258</v>
      </c>
      <c r="E46" s="4"/>
      <c r="F46" s="4"/>
      <c r="G46" s="82"/>
      <c r="H46" s="515"/>
      <c r="I46" s="507"/>
      <c r="J46" s="528"/>
      <c r="K46" s="545"/>
      <c r="L46" s="506"/>
      <c r="M46" s="528"/>
      <c r="N46" s="20"/>
    </row>
    <row r="47" spans="1:14" ht="15.75" x14ac:dyDescent="0.25">
      <c r="A47" s="4"/>
      <c r="B47" s="10"/>
      <c r="C47" s="785" t="s">
        <v>696</v>
      </c>
      <c r="D47" s="11" t="s">
        <v>1259</v>
      </c>
      <c r="E47" s="4"/>
      <c r="F47" s="4"/>
      <c r="G47" s="82"/>
      <c r="H47" s="515">
        <v>4447821</v>
      </c>
      <c r="I47" s="507"/>
      <c r="J47" s="528">
        <v>4447821</v>
      </c>
      <c r="K47" s="545">
        <v>3385644</v>
      </c>
      <c r="L47" s="506"/>
      <c r="M47" s="528">
        <v>3385644</v>
      </c>
      <c r="N47" s="20"/>
    </row>
    <row r="48" spans="1:14" ht="15.75" x14ac:dyDescent="0.25">
      <c r="A48" s="4"/>
      <c r="B48" s="10"/>
      <c r="C48" s="785"/>
      <c r="D48" s="14" t="s">
        <v>1321</v>
      </c>
      <c r="E48" s="4"/>
      <c r="F48" s="4"/>
      <c r="G48" s="82"/>
      <c r="H48" s="515">
        <v>4447821</v>
      </c>
      <c r="I48" s="507"/>
      <c r="J48" s="528">
        <v>4447821</v>
      </c>
      <c r="K48" s="545">
        <v>3385644</v>
      </c>
      <c r="L48" s="506"/>
      <c r="M48" s="528">
        <v>3385644</v>
      </c>
      <c r="N48" s="20"/>
    </row>
    <row r="49" spans="1:14" ht="15.75" x14ac:dyDescent="0.25">
      <c r="A49" s="4"/>
      <c r="B49" s="10"/>
      <c r="C49" s="785"/>
      <c r="D49" s="11" t="s">
        <v>1260</v>
      </c>
      <c r="E49" s="4"/>
      <c r="F49" s="4"/>
      <c r="G49" s="82"/>
      <c r="H49" s="515"/>
      <c r="I49" s="507"/>
      <c r="J49" s="528"/>
      <c r="K49" s="545"/>
      <c r="L49" s="506"/>
      <c r="M49" s="528"/>
      <c r="N49" s="20"/>
    </row>
    <row r="50" spans="1:14" ht="15.75" x14ac:dyDescent="0.25">
      <c r="A50" s="4"/>
      <c r="B50" s="10"/>
      <c r="C50" s="785"/>
      <c r="D50" s="11" t="s">
        <v>1261</v>
      </c>
      <c r="E50" s="4"/>
      <c r="F50" s="4"/>
      <c r="G50" s="82"/>
      <c r="H50" s="515"/>
      <c r="I50" s="507"/>
      <c r="J50" s="528"/>
      <c r="K50" s="545"/>
      <c r="L50" s="506"/>
      <c r="M50" s="528"/>
      <c r="N50" s="20"/>
    </row>
    <row r="51" spans="1:14" ht="15.75" x14ac:dyDescent="0.25">
      <c r="A51" s="4"/>
      <c r="B51" s="10"/>
      <c r="C51" s="785" t="s">
        <v>698</v>
      </c>
      <c r="D51" s="14" t="s">
        <v>1262</v>
      </c>
      <c r="E51" s="4"/>
      <c r="F51" s="4"/>
      <c r="G51" s="82"/>
      <c r="H51" s="515"/>
      <c r="I51" s="507"/>
      <c r="J51" s="528"/>
      <c r="K51" s="545"/>
      <c r="L51" s="506"/>
      <c r="M51" s="528"/>
      <c r="N51" s="20"/>
    </row>
    <row r="52" spans="1:14" ht="15.75" x14ac:dyDescent="0.25">
      <c r="A52" s="4"/>
      <c r="B52" s="10"/>
      <c r="C52" s="24" t="s">
        <v>1809</v>
      </c>
      <c r="D52" s="4" t="s">
        <v>1263</v>
      </c>
      <c r="E52" s="4"/>
      <c r="F52" s="4"/>
      <c r="G52" s="62"/>
      <c r="H52" s="308"/>
      <c r="I52" s="508"/>
      <c r="J52" s="523"/>
      <c r="K52" s="546"/>
      <c r="L52" s="496"/>
      <c r="M52" s="523"/>
      <c r="N52" s="20"/>
    </row>
    <row r="53" spans="1:14" ht="15.75" x14ac:dyDescent="0.25">
      <c r="A53" s="4"/>
      <c r="B53" s="10"/>
      <c r="C53" s="24" t="s">
        <v>1855</v>
      </c>
      <c r="D53" s="4" t="s">
        <v>1354</v>
      </c>
      <c r="E53" s="4"/>
      <c r="F53" s="4"/>
      <c r="G53" s="62" t="s">
        <v>1351</v>
      </c>
      <c r="H53" s="308"/>
      <c r="I53" s="508"/>
      <c r="J53" s="523"/>
      <c r="K53" s="546"/>
      <c r="L53" s="496"/>
      <c r="M53" s="523"/>
      <c r="N53" s="20"/>
    </row>
    <row r="54" spans="1:14" ht="15.75" x14ac:dyDescent="0.25">
      <c r="A54" s="4"/>
      <c r="B54" s="10"/>
      <c r="C54" s="24" t="s">
        <v>1857</v>
      </c>
      <c r="D54" s="4" t="s">
        <v>1264</v>
      </c>
      <c r="E54" s="4"/>
      <c r="F54" s="4"/>
      <c r="G54" s="62"/>
      <c r="H54" s="308"/>
      <c r="I54" s="508"/>
      <c r="J54" s="523"/>
      <c r="K54" s="546"/>
      <c r="L54" s="496"/>
      <c r="M54" s="523"/>
      <c r="N54" s="20"/>
    </row>
    <row r="55" spans="1:14" ht="15.75" x14ac:dyDescent="0.25">
      <c r="A55" s="4"/>
      <c r="B55" s="10"/>
      <c r="C55" s="14"/>
      <c r="D55" s="4" t="s">
        <v>1265</v>
      </c>
      <c r="E55" s="4"/>
      <c r="F55" s="4"/>
      <c r="G55" s="82"/>
      <c r="H55" s="515"/>
      <c r="I55" s="507"/>
      <c r="J55" s="528"/>
      <c r="K55" s="545"/>
      <c r="L55" s="506"/>
      <c r="M55" s="528"/>
      <c r="N55" s="20"/>
    </row>
    <row r="56" spans="1:14" ht="15.75" x14ac:dyDescent="0.25">
      <c r="A56" s="4"/>
      <c r="B56" s="10"/>
      <c r="C56" s="14"/>
      <c r="D56" s="4" t="s">
        <v>1266</v>
      </c>
      <c r="E56" s="4"/>
      <c r="F56" s="4"/>
      <c r="G56" s="82"/>
      <c r="H56" s="515"/>
      <c r="I56" s="507"/>
      <c r="J56" s="528"/>
      <c r="K56" s="545"/>
      <c r="L56" s="506"/>
      <c r="M56" s="492"/>
      <c r="N56" s="20"/>
    </row>
    <row r="57" spans="1:14" ht="16.5" thickBot="1" x14ac:dyDescent="0.3">
      <c r="A57" s="4"/>
      <c r="B57" s="10" t="s">
        <v>1847</v>
      </c>
      <c r="C57" s="11" t="s">
        <v>1267</v>
      </c>
      <c r="D57" s="4"/>
      <c r="E57" s="4"/>
      <c r="F57" s="4"/>
      <c r="G57" s="63"/>
      <c r="H57" s="413">
        <v>12001574</v>
      </c>
      <c r="I57" s="531"/>
      <c r="J57" s="522">
        <v>12001574</v>
      </c>
      <c r="K57" s="96">
        <v>10621765</v>
      </c>
      <c r="L57" s="495"/>
      <c r="M57" s="522">
        <v>10621765</v>
      </c>
      <c r="N57" s="20"/>
    </row>
    <row r="58" spans="1:14" ht="15.75" x14ac:dyDescent="0.25">
      <c r="A58" s="4"/>
      <c r="B58" s="10"/>
      <c r="C58" s="785" t="s">
        <v>694</v>
      </c>
      <c r="D58" s="11" t="s">
        <v>1268</v>
      </c>
      <c r="E58" s="4"/>
      <c r="F58" s="4"/>
      <c r="G58" s="62"/>
      <c r="H58" s="308">
        <v>12001574</v>
      </c>
      <c r="I58" s="508"/>
      <c r="J58" s="523">
        <v>12001574</v>
      </c>
      <c r="K58" s="546">
        <v>10621765</v>
      </c>
      <c r="L58" s="496"/>
      <c r="M58" s="556">
        <v>10621765</v>
      </c>
      <c r="N58" s="20"/>
    </row>
    <row r="59" spans="1:14" ht="15.75" x14ac:dyDescent="0.25">
      <c r="A59" s="4"/>
      <c r="B59" s="10"/>
      <c r="C59" s="785" t="s">
        <v>696</v>
      </c>
      <c r="D59" s="11" t="s">
        <v>1269</v>
      </c>
      <c r="E59" s="4"/>
      <c r="F59" s="4"/>
      <c r="G59" s="62"/>
      <c r="H59" s="308"/>
      <c r="I59" s="508"/>
      <c r="J59" s="523"/>
      <c r="K59" s="546"/>
      <c r="L59" s="496"/>
      <c r="M59" s="556"/>
      <c r="N59" s="20"/>
    </row>
    <row r="60" spans="1:14" ht="11.25" customHeight="1" x14ac:dyDescent="0.25">
      <c r="A60" s="4"/>
      <c r="B60" s="10"/>
      <c r="C60" s="14"/>
      <c r="D60" s="4"/>
      <c r="E60" s="4"/>
      <c r="F60" s="4"/>
      <c r="G60" s="64"/>
      <c r="H60" s="518"/>
      <c r="I60" s="538"/>
      <c r="J60" s="529"/>
      <c r="K60" s="549"/>
      <c r="L60" s="504"/>
      <c r="M60" s="94"/>
      <c r="N60" s="20"/>
    </row>
    <row r="61" spans="1:14" ht="19.5" thickBot="1" x14ac:dyDescent="0.35">
      <c r="A61" s="4"/>
      <c r="B61" s="10"/>
      <c r="C61" s="56" t="s">
        <v>1355</v>
      </c>
      <c r="D61" s="4"/>
      <c r="E61" s="4"/>
      <c r="F61" s="4"/>
      <c r="G61" s="65" t="s">
        <v>1353</v>
      </c>
      <c r="H61" s="519">
        <v>306731824</v>
      </c>
      <c r="I61" s="539">
        <v>176747642</v>
      </c>
      <c r="J61" s="493">
        <v>483479466</v>
      </c>
      <c r="K61" s="478">
        <v>229917281</v>
      </c>
      <c r="L61" s="509">
        <v>150639344</v>
      </c>
      <c r="M61" s="493">
        <v>380556625</v>
      </c>
      <c r="N61" s="20"/>
    </row>
    <row r="62" spans="1:14" ht="9" customHeight="1" thickTop="1" x14ac:dyDescent="0.25">
      <c r="A62" s="4"/>
      <c r="B62" s="51"/>
      <c r="C62" s="54"/>
      <c r="D62" s="52"/>
      <c r="E62" s="52"/>
      <c r="F62" s="55"/>
      <c r="G62" s="38"/>
      <c r="H62" s="518"/>
      <c r="I62" s="538"/>
      <c r="J62" s="529"/>
      <c r="K62" s="549"/>
      <c r="L62" s="504"/>
      <c r="M62" s="94"/>
      <c r="N62" s="20"/>
    </row>
    <row r="63" spans="1:14" ht="18.75" x14ac:dyDescent="0.3">
      <c r="A63" s="4"/>
      <c r="B63" s="10"/>
      <c r="C63" s="25" t="s">
        <v>1357</v>
      </c>
      <c r="D63" s="4"/>
      <c r="E63" s="4"/>
      <c r="F63" s="53"/>
      <c r="G63" s="38" t="s">
        <v>1356</v>
      </c>
      <c r="H63" s="518"/>
      <c r="I63" s="538"/>
      <c r="J63" s="529"/>
      <c r="K63" s="549"/>
      <c r="L63" s="504"/>
      <c r="M63" s="94"/>
      <c r="N63" s="20"/>
    </row>
    <row r="64" spans="1:14" ht="6.75" customHeight="1" x14ac:dyDescent="0.25">
      <c r="A64" s="4"/>
      <c r="B64" s="10"/>
      <c r="C64" s="14"/>
      <c r="D64" s="4"/>
      <c r="E64" s="4"/>
      <c r="F64" s="53"/>
      <c r="G64" s="38"/>
      <c r="H64" s="518"/>
      <c r="I64" s="538"/>
      <c r="J64" s="529"/>
      <c r="K64" s="549"/>
      <c r="L64" s="504"/>
      <c r="M64" s="94"/>
      <c r="N64" s="20"/>
    </row>
    <row r="65" spans="1:16" ht="16.5" thickBot="1" x14ac:dyDescent="0.3">
      <c r="A65" s="4"/>
      <c r="B65" s="10" t="s">
        <v>692</v>
      </c>
      <c r="C65" s="14" t="s">
        <v>1359</v>
      </c>
      <c r="D65" s="4"/>
      <c r="E65" s="4"/>
      <c r="F65" s="53"/>
      <c r="G65" s="34" t="s">
        <v>1358</v>
      </c>
      <c r="H65" s="413">
        <v>3696250</v>
      </c>
      <c r="I65" s="531">
        <v>21583899</v>
      </c>
      <c r="J65" s="522">
        <v>25280149</v>
      </c>
      <c r="K65" s="96">
        <v>1729181</v>
      </c>
      <c r="L65" s="495">
        <v>76482543</v>
      </c>
      <c r="M65" s="522">
        <v>78211724</v>
      </c>
      <c r="N65" s="20"/>
    </row>
    <row r="66" spans="1:16" ht="16.5" thickBot="1" x14ac:dyDescent="0.3">
      <c r="A66" s="4"/>
      <c r="B66" s="10" t="s">
        <v>700</v>
      </c>
      <c r="C66" s="11" t="s">
        <v>1361</v>
      </c>
      <c r="D66" s="4"/>
      <c r="E66" s="4"/>
      <c r="F66" s="53"/>
      <c r="G66" s="34" t="s">
        <v>1360</v>
      </c>
      <c r="H66" s="413">
        <v>100697399</v>
      </c>
      <c r="I66" s="531"/>
      <c r="J66" s="522">
        <v>100697399</v>
      </c>
      <c r="K66" s="96">
        <v>11053632</v>
      </c>
      <c r="L66" s="495"/>
      <c r="M66" s="522">
        <v>11053632</v>
      </c>
      <c r="N66" s="20"/>
    </row>
    <row r="67" spans="1:16" ht="16.5" thickBot="1" x14ac:dyDescent="0.3">
      <c r="A67" s="4"/>
      <c r="B67" s="10" t="s">
        <v>704</v>
      </c>
      <c r="C67" s="14" t="s">
        <v>1363</v>
      </c>
      <c r="D67" s="4"/>
      <c r="E67" s="4"/>
      <c r="F67" s="53"/>
      <c r="G67" s="34" t="s">
        <v>1362</v>
      </c>
      <c r="H67" s="413"/>
      <c r="I67" s="531"/>
      <c r="J67" s="522"/>
      <c r="K67" s="96"/>
      <c r="L67" s="495"/>
      <c r="M67" s="522"/>
      <c r="N67" s="20"/>
    </row>
    <row r="68" spans="1:16" ht="16.5" thickBot="1" x14ac:dyDescent="0.3">
      <c r="A68" s="4"/>
      <c r="B68" s="10" t="s">
        <v>705</v>
      </c>
      <c r="C68" s="14" t="s">
        <v>1332</v>
      </c>
      <c r="D68" s="4"/>
      <c r="E68" s="4"/>
      <c r="F68" s="53"/>
      <c r="G68" s="34"/>
      <c r="H68" s="413">
        <v>237832412</v>
      </c>
      <c r="I68" s="531">
        <v>300620562</v>
      </c>
      <c r="J68" s="530">
        <v>538452974</v>
      </c>
      <c r="K68" s="96">
        <v>200718592</v>
      </c>
      <c r="L68" s="495">
        <v>273077416</v>
      </c>
      <c r="M68" s="557">
        <v>473796008</v>
      </c>
      <c r="N68" s="20"/>
    </row>
    <row r="69" spans="1:16" ht="19.5" thickBot="1" x14ac:dyDescent="0.35">
      <c r="A69" s="4"/>
      <c r="B69" s="57"/>
      <c r="C69" s="58" t="s">
        <v>1270</v>
      </c>
      <c r="D69" s="6"/>
      <c r="E69" s="6"/>
      <c r="F69" s="59"/>
      <c r="G69" s="40"/>
      <c r="H69" s="520">
        <v>342226061</v>
      </c>
      <c r="I69" s="509">
        <v>322204461</v>
      </c>
      <c r="J69" s="488">
        <v>664430522</v>
      </c>
      <c r="K69" s="520">
        <v>213501405</v>
      </c>
      <c r="L69" s="509">
        <v>349559959</v>
      </c>
      <c r="M69" s="488">
        <v>563061364</v>
      </c>
      <c r="N69" s="20"/>
    </row>
    <row r="70" spans="1:16" ht="4.5" customHeight="1" thickTop="1" x14ac:dyDescent="0.25">
      <c r="A70" s="4"/>
      <c r="B70" s="10"/>
      <c r="C70" s="14"/>
      <c r="D70" s="4"/>
      <c r="E70" s="4"/>
      <c r="F70" s="4"/>
      <c r="G70" s="26"/>
      <c r="H70" s="4"/>
      <c r="I70" s="4"/>
      <c r="J70" s="98"/>
      <c r="K70" s="4"/>
      <c r="L70" s="4"/>
      <c r="M70" s="4"/>
      <c r="N70" s="20"/>
    </row>
    <row r="71" spans="1:16" ht="12.75" customHeight="1" thickBot="1" x14ac:dyDescent="0.3">
      <c r="A71" s="12"/>
      <c r="B71" s="767"/>
      <c r="C71" s="768"/>
      <c r="D71" s="769"/>
      <c r="E71" s="769"/>
      <c r="F71" s="769"/>
      <c r="G71" s="774"/>
      <c r="H71" s="769"/>
      <c r="I71" s="769"/>
      <c r="J71" s="769"/>
      <c r="K71" s="769"/>
      <c r="L71" s="769"/>
      <c r="M71" s="769"/>
      <c r="N71" s="771"/>
    </row>
    <row r="72" spans="1:16" ht="13.5" thickTop="1" x14ac:dyDescent="0.2"/>
    <row r="73" spans="1:16" x14ac:dyDescent="0.2">
      <c r="P73" s="302" t="s">
        <v>410</v>
      </c>
    </row>
    <row r="74" spans="1:16" ht="35.25" customHeight="1" x14ac:dyDescent="0.25">
      <c r="C74" s="796"/>
      <c r="D74" s="796"/>
      <c r="E74" s="796"/>
      <c r="F74" s="796"/>
      <c r="G74" s="3"/>
      <c r="H74" s="3"/>
      <c r="I74" s="565"/>
      <c r="J74" s="796"/>
      <c r="K74" s="796"/>
      <c r="L74" s="796"/>
      <c r="P74" s="303">
        <f>+J61-Aktifler!J61</f>
        <v>0</v>
      </c>
    </row>
    <row r="75" spans="1:16" ht="15.75" x14ac:dyDescent="0.25">
      <c r="C75" s="736"/>
      <c r="D75" s="736"/>
      <c r="E75" s="736"/>
      <c r="F75" s="736"/>
      <c r="G75" s="3"/>
      <c r="H75" s="3"/>
      <c r="I75" s="3"/>
      <c r="J75" s="736"/>
      <c r="K75" s="736"/>
      <c r="L75" s="736"/>
    </row>
    <row r="76" spans="1:16" ht="18.75" customHeight="1" x14ac:dyDescent="0.25">
      <c r="A76" s="790"/>
      <c r="B76" s="790"/>
      <c r="C76" s="790"/>
      <c r="D76" s="790"/>
      <c r="E76" s="790"/>
      <c r="F76" s="790"/>
      <c r="G76" s="790"/>
      <c r="H76" s="790"/>
      <c r="I76" s="790"/>
      <c r="J76" s="790"/>
      <c r="K76" s="790"/>
      <c r="L76" s="790"/>
      <c r="M76" s="790"/>
      <c r="N76" s="790"/>
    </row>
    <row r="77" spans="1:16" ht="18.75" x14ac:dyDescent="0.3">
      <c r="C77" s="73"/>
      <c r="D77" s="73"/>
      <c r="E77" s="73"/>
      <c r="F77" s="73"/>
      <c r="G77" s="73"/>
      <c r="J77" s="305"/>
      <c r="K77" s="73"/>
      <c r="L77" s="73"/>
      <c r="M77" s="73"/>
    </row>
  </sheetData>
  <customSheetViews>
    <customSheetView guid="{D00846E4-D63A-4FB0-8FCE-C7A9C858EE72}" showRuler="0">
      <selection activeCell="D1" sqref="D1"/>
      <pageMargins left="0.17" right="0.16" top="0.79" bottom="0.57999999999999996" header="0.5" footer="0.5"/>
      <pageSetup paperSize="9" scale="61" orientation="portrait" r:id="rId1"/>
      <headerFooter alignWithMargins="0">
        <oddFooter>&amp;C2</oddFooter>
      </headerFooter>
    </customSheetView>
    <customSheetView guid="{27842106-B396-4EED-90E6-6F5E3C4B78AE}" showPageBreaks="1" showRuler="0" topLeftCell="D1">
      <selection activeCell="O18" sqref="O18"/>
      <pageMargins left="0.21" right="0.28999999999999998" top="1" bottom="0.57999999999999996" header="0.5" footer="0.5"/>
      <pageSetup paperSize="9" scale="61" orientation="portrait" r:id="rId2"/>
      <headerFooter alignWithMargins="0">
        <oddFooter>&amp;C2</oddFooter>
      </headerFooter>
    </customSheetView>
    <customSheetView guid="{F3E08BE8-0FD1-493B-9D8C-45BFA56AB748}" showPageBreaks="1" showRuler="0" topLeftCell="B1">
      <selection activeCell="E15" sqref="E15"/>
      <pageMargins left="0.21" right="0.28999999999999998" top="1" bottom="0.57999999999999996" header="0.5" footer="0.5"/>
      <pageSetup paperSize="9" scale="61" orientation="portrait" r:id="rId3"/>
      <headerFooter alignWithMargins="0">
        <oddFooter>&amp;C2</oddFooter>
      </headerFooter>
    </customSheetView>
    <customSheetView guid="{B88733EF-1B50-4B48-B75A-D1B636553102}" showPageBreaks="1" showRuler="0">
      <selection activeCell="D1" sqref="D1"/>
      <pageMargins left="0.17" right="0.16" top="0.79" bottom="0.57999999999999996" header="0.5" footer="0.5"/>
      <pageSetup paperSize="9" scale="61" orientation="portrait" r:id="rId4"/>
      <headerFooter alignWithMargins="0">
        <oddFooter>&amp;C2</oddFooter>
      </headerFooter>
    </customSheetView>
  </customSheetViews>
  <mergeCells count="9">
    <mergeCell ref="A76:N76"/>
    <mergeCell ref="K5:M5"/>
    <mergeCell ref="H5:J5"/>
    <mergeCell ref="H6:J6"/>
    <mergeCell ref="K6:M6"/>
    <mergeCell ref="B2:N2"/>
    <mergeCell ref="B3:N3"/>
    <mergeCell ref="C74:F74"/>
    <mergeCell ref="J74:L74"/>
  </mergeCells>
  <phoneticPr fontId="0" type="noConversion"/>
  <pageMargins left="0.28000000000000003" right="0.15748031496062992" top="0.32" bottom="0.19685039370078741" header="0.36" footer="0.15748031496062992"/>
  <pageSetup paperSize="9" scale="65" orientation="portrait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3" tint="0.79998168889431442"/>
  </sheetPr>
  <dimension ref="A1:AG113"/>
  <sheetViews>
    <sheetView tabSelected="1" showRuler="0" zoomScaleNormal="100" workbookViewId="0">
      <selection activeCell="H45" sqref="H45"/>
    </sheetView>
  </sheetViews>
  <sheetFormatPr defaultRowHeight="15.75" x14ac:dyDescent="0.25"/>
  <cols>
    <col min="1" max="1" width="1.85546875" customWidth="1"/>
    <col min="2" max="2" width="7.42578125" style="19" customWidth="1"/>
    <col min="3" max="3" width="7.85546875" customWidth="1"/>
    <col min="4" max="4" width="50.7109375" customWidth="1"/>
    <col min="5" max="5" width="13" customWidth="1"/>
    <col min="6" max="6" width="20.5703125" customWidth="1"/>
    <col min="7" max="7" width="7" style="27" customWidth="1"/>
    <col min="8" max="8" width="15.5703125" style="190" customWidth="1"/>
    <col min="9" max="9" width="17.140625" style="143" customWidth="1"/>
    <col min="10" max="10" width="5.7109375" customWidth="1"/>
    <col min="11" max="11" width="7" style="304" customWidth="1"/>
    <col min="12" max="12" width="22.5703125" bestFit="1" customWidth="1"/>
    <col min="13" max="33" width="22.5703125" hidden="1" customWidth="1"/>
    <col min="34" max="35" width="0" hidden="1" customWidth="1"/>
  </cols>
  <sheetData>
    <row r="1" spans="1:33" ht="16.5" thickTop="1" x14ac:dyDescent="0.25">
      <c r="A1" s="3"/>
      <c r="B1" s="775"/>
      <c r="C1" s="772"/>
      <c r="D1" s="764"/>
      <c r="E1" s="764"/>
      <c r="F1" s="764"/>
      <c r="G1" s="773"/>
      <c r="H1" s="773"/>
      <c r="I1" s="776"/>
      <c r="J1" s="777"/>
    </row>
    <row r="2" spans="1:33" ht="21.75" customHeight="1" x14ac:dyDescent="0.3">
      <c r="A2" s="3"/>
      <c r="B2" s="798" t="s">
        <v>503</v>
      </c>
      <c r="C2" s="799"/>
      <c r="D2" s="799"/>
      <c r="E2" s="799"/>
      <c r="F2" s="799"/>
      <c r="G2" s="799"/>
      <c r="H2" s="799"/>
      <c r="I2" s="799"/>
      <c r="J2" s="800"/>
    </row>
    <row r="3" spans="1:33" ht="18" customHeight="1" x14ac:dyDescent="0.3">
      <c r="A3" s="3"/>
      <c r="B3" s="798" t="s">
        <v>1310</v>
      </c>
      <c r="C3" s="799"/>
      <c r="D3" s="799"/>
      <c r="E3" s="799"/>
      <c r="F3" s="799"/>
      <c r="G3" s="799"/>
      <c r="H3" s="799"/>
      <c r="I3" s="799"/>
      <c r="J3" s="800"/>
    </row>
    <row r="4" spans="1:33" ht="4.5" customHeight="1" x14ac:dyDescent="0.25">
      <c r="A4" s="3"/>
      <c r="B4" s="18"/>
      <c r="C4" s="4"/>
      <c r="D4" s="16"/>
      <c r="E4" s="15"/>
      <c r="F4" s="15"/>
      <c r="G4" s="31"/>
      <c r="H4" s="98"/>
      <c r="I4" s="4"/>
      <c r="J4" s="12"/>
    </row>
    <row r="5" spans="1:33" ht="16.5" customHeight="1" x14ac:dyDescent="0.25">
      <c r="A5" s="3"/>
      <c r="B5" s="18"/>
      <c r="C5" s="4"/>
      <c r="D5" s="4"/>
      <c r="E5" s="4"/>
      <c r="F5" s="4"/>
      <c r="G5" s="97"/>
      <c r="H5" s="457" t="s">
        <v>689</v>
      </c>
      <c r="I5" s="61" t="s">
        <v>690</v>
      </c>
      <c r="J5" s="13"/>
    </row>
    <row r="6" spans="1:33" ht="19.5" thickBot="1" x14ac:dyDescent="0.35">
      <c r="A6" s="3"/>
      <c r="B6" s="18"/>
      <c r="C6" s="7"/>
      <c r="D6" s="8"/>
      <c r="E6" s="4"/>
      <c r="F6" s="4"/>
      <c r="G6" s="97" t="s">
        <v>1337</v>
      </c>
      <c r="H6" s="457" t="s">
        <v>3655</v>
      </c>
      <c r="I6" s="61" t="s">
        <v>3654</v>
      </c>
      <c r="J6" s="13"/>
    </row>
    <row r="7" spans="1:33" ht="11.25" customHeight="1" thickBot="1" x14ac:dyDescent="0.3">
      <c r="A7" s="3"/>
      <c r="B7" s="18"/>
      <c r="C7" s="4"/>
      <c r="D7" s="4"/>
      <c r="E7" s="4"/>
      <c r="F7" s="4"/>
      <c r="G7" s="778"/>
      <c r="H7" s="458"/>
      <c r="I7" s="458"/>
      <c r="J7" s="13"/>
    </row>
    <row r="8" spans="1:33" s="142" customFormat="1" ht="16.5" thickBot="1" x14ac:dyDescent="0.3">
      <c r="A8" s="140"/>
      <c r="B8" s="18" t="s">
        <v>1399</v>
      </c>
      <c r="C8" s="16" t="s">
        <v>1382</v>
      </c>
      <c r="D8" s="4"/>
      <c r="E8" s="4"/>
      <c r="F8" s="4"/>
      <c r="G8" s="155" t="s">
        <v>1356</v>
      </c>
      <c r="H8" s="459">
        <v>42519582</v>
      </c>
      <c r="I8" s="144">
        <v>33615131</v>
      </c>
      <c r="J8" s="141"/>
      <c r="K8" s="304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</row>
    <row r="9" spans="1:33" x14ac:dyDescent="0.25">
      <c r="A9" s="3"/>
      <c r="B9" s="18"/>
      <c r="C9" s="785" t="s">
        <v>694</v>
      </c>
      <c r="D9" s="4" t="s">
        <v>1271</v>
      </c>
      <c r="E9" s="4"/>
      <c r="F9" s="4"/>
      <c r="G9" s="156"/>
      <c r="H9" s="419">
        <v>22148773</v>
      </c>
      <c r="I9" s="145">
        <v>15078315</v>
      </c>
      <c r="J9" s="12"/>
    </row>
    <row r="10" spans="1:33" s="105" customFormat="1" ht="19.5" x14ac:dyDescent="0.35">
      <c r="A10" s="79"/>
      <c r="B10" s="102"/>
      <c r="C10" s="103"/>
      <c r="D10" s="112" t="s">
        <v>1272</v>
      </c>
      <c r="E10" s="8"/>
      <c r="F10" s="8"/>
      <c r="G10" s="157"/>
      <c r="H10" s="460">
        <v>17330722</v>
      </c>
      <c r="I10" s="167">
        <v>12692931</v>
      </c>
      <c r="J10" s="104"/>
      <c r="K10" s="304"/>
    </row>
    <row r="11" spans="1:33" x14ac:dyDescent="0.25">
      <c r="A11" s="3"/>
      <c r="B11" s="18"/>
      <c r="C11" s="14"/>
      <c r="D11" s="4" t="s">
        <v>1273</v>
      </c>
      <c r="E11" s="4"/>
      <c r="F11" s="4"/>
      <c r="G11" s="158"/>
      <c r="H11" s="353">
        <v>3659783</v>
      </c>
      <c r="I11" s="149">
        <v>2839426</v>
      </c>
      <c r="J11" s="12"/>
    </row>
    <row r="12" spans="1:33" x14ac:dyDescent="0.25">
      <c r="A12" s="3"/>
      <c r="B12" s="18"/>
      <c r="C12" s="14"/>
      <c r="D12" s="4" t="s">
        <v>1274</v>
      </c>
      <c r="E12" s="4"/>
      <c r="F12" s="4"/>
      <c r="G12" s="158"/>
      <c r="H12" s="353">
        <v>13670939</v>
      </c>
      <c r="I12" s="149">
        <v>9853505</v>
      </c>
      <c r="J12" s="12"/>
    </row>
    <row r="13" spans="1:33" s="105" customFormat="1" ht="19.5" x14ac:dyDescent="0.35">
      <c r="A13" s="79"/>
      <c r="B13" s="106"/>
      <c r="C13" s="103"/>
      <c r="D13" s="784" t="s">
        <v>1275</v>
      </c>
      <c r="E13" s="8"/>
      <c r="F13" s="8"/>
      <c r="G13" s="157"/>
      <c r="H13" s="460">
        <v>4747850</v>
      </c>
      <c r="I13" s="170">
        <v>2310546</v>
      </c>
      <c r="J13" s="104"/>
      <c r="K13" s="304"/>
    </row>
    <row r="14" spans="1:33" x14ac:dyDescent="0.25">
      <c r="A14" s="3"/>
      <c r="B14" s="18"/>
      <c r="C14" s="14"/>
      <c r="D14" s="4" t="s">
        <v>1273</v>
      </c>
      <c r="E14" s="4"/>
      <c r="F14" s="4"/>
      <c r="G14" s="158"/>
      <c r="H14" s="353">
        <v>1155791</v>
      </c>
      <c r="I14" s="171">
        <v>487687</v>
      </c>
      <c r="J14" s="12"/>
    </row>
    <row r="15" spans="1:33" x14ac:dyDescent="0.25">
      <c r="A15" s="3"/>
      <c r="B15" s="18"/>
      <c r="C15" s="14"/>
      <c r="D15" s="4" t="s">
        <v>1274</v>
      </c>
      <c r="E15" s="4"/>
      <c r="F15" s="4"/>
      <c r="G15" s="158"/>
      <c r="H15" s="353">
        <v>3592059</v>
      </c>
      <c r="I15" s="171">
        <v>1822860</v>
      </c>
      <c r="J15" s="12"/>
    </row>
    <row r="16" spans="1:33" x14ac:dyDescent="0.25">
      <c r="A16" s="3"/>
      <c r="B16" s="18"/>
      <c r="C16" s="14"/>
      <c r="D16" s="4" t="s">
        <v>1276</v>
      </c>
      <c r="E16" s="4"/>
      <c r="F16" s="4"/>
      <c r="G16" s="158"/>
      <c r="H16" s="356">
        <v>70201</v>
      </c>
      <c r="I16" s="168">
        <v>74838</v>
      </c>
      <c r="J16" s="12"/>
    </row>
    <row r="17" spans="1:33" x14ac:dyDescent="0.25">
      <c r="A17" s="3"/>
      <c r="B17" s="18"/>
      <c r="C17" s="785" t="s">
        <v>696</v>
      </c>
      <c r="D17" s="4" t="s">
        <v>1277</v>
      </c>
      <c r="E17" s="4"/>
      <c r="F17" s="4"/>
      <c r="G17" s="158"/>
      <c r="H17" s="356">
        <v>502478</v>
      </c>
      <c r="I17" s="168">
        <v>362506</v>
      </c>
      <c r="J17" s="12"/>
    </row>
    <row r="18" spans="1:33" x14ac:dyDescent="0.25">
      <c r="A18" s="3"/>
      <c r="B18" s="18"/>
      <c r="C18" s="785" t="s">
        <v>698</v>
      </c>
      <c r="D18" s="4" t="s">
        <v>1278</v>
      </c>
      <c r="E18" s="4"/>
      <c r="F18" s="4"/>
      <c r="G18" s="158"/>
      <c r="H18" s="356">
        <v>16711484</v>
      </c>
      <c r="I18" s="168">
        <v>16300787</v>
      </c>
      <c r="J18" s="12"/>
    </row>
    <row r="19" spans="1:33" x14ac:dyDescent="0.25">
      <c r="A19" s="3"/>
      <c r="B19" s="18"/>
      <c r="C19" s="14"/>
      <c r="D19" s="4" t="s">
        <v>1322</v>
      </c>
      <c r="E19" s="4"/>
      <c r="F19" s="4"/>
      <c r="G19" s="158"/>
      <c r="H19" s="353">
        <v>3169558</v>
      </c>
      <c r="I19" s="149">
        <v>3369760</v>
      </c>
      <c r="J19" s="12"/>
    </row>
    <row r="20" spans="1:33" x14ac:dyDescent="0.25">
      <c r="A20" s="3"/>
      <c r="B20" s="18"/>
      <c r="C20" s="14"/>
      <c r="D20" s="4" t="s">
        <v>1279</v>
      </c>
      <c r="E20" s="4"/>
      <c r="F20" s="4"/>
      <c r="G20" s="158"/>
      <c r="H20" s="353">
        <v>37917</v>
      </c>
      <c r="I20" s="149">
        <v>49003</v>
      </c>
      <c r="J20" s="12"/>
    </row>
    <row r="21" spans="1:33" x14ac:dyDescent="0.25">
      <c r="A21" s="3"/>
      <c r="B21" s="18"/>
      <c r="C21" s="14"/>
      <c r="D21" s="4" t="s">
        <v>1280</v>
      </c>
      <c r="E21" s="4"/>
      <c r="F21" s="4"/>
      <c r="G21" s="158"/>
      <c r="H21" s="353">
        <v>13504009</v>
      </c>
      <c r="I21" s="149">
        <v>12882024</v>
      </c>
      <c r="J21" s="12"/>
    </row>
    <row r="22" spans="1:33" x14ac:dyDescent="0.25">
      <c r="A22" s="3"/>
      <c r="B22" s="18"/>
      <c r="C22" s="785"/>
      <c r="D22" s="14" t="s">
        <v>1395</v>
      </c>
      <c r="E22" s="4"/>
      <c r="F22" s="4"/>
      <c r="G22" s="158"/>
      <c r="H22" s="353"/>
      <c r="I22" s="149"/>
      <c r="J22" s="12"/>
    </row>
    <row r="23" spans="1:33" x14ac:dyDescent="0.25">
      <c r="A23" s="3"/>
      <c r="B23" s="18"/>
      <c r="C23" s="785" t="s">
        <v>1809</v>
      </c>
      <c r="D23" s="4" t="s">
        <v>1281</v>
      </c>
      <c r="E23" s="4"/>
      <c r="F23" s="4"/>
      <c r="G23" s="158"/>
      <c r="H23" s="356">
        <v>3153159</v>
      </c>
      <c r="I23" s="168">
        <v>1873103</v>
      </c>
      <c r="J23" s="12"/>
    </row>
    <row r="24" spans="1:33" x14ac:dyDescent="0.25">
      <c r="A24" s="3"/>
      <c r="B24" s="18"/>
      <c r="C24" s="785"/>
      <c r="D24" s="4" t="s">
        <v>1393</v>
      </c>
      <c r="E24" s="4"/>
      <c r="F24" s="4"/>
      <c r="G24" s="158"/>
      <c r="H24" s="353">
        <v>353574</v>
      </c>
      <c r="I24" s="149">
        <v>208864</v>
      </c>
      <c r="J24" s="12"/>
    </row>
    <row r="25" spans="1:33" x14ac:dyDescent="0.25">
      <c r="A25" s="3"/>
      <c r="B25" s="18"/>
      <c r="C25" s="14"/>
      <c r="D25" s="4" t="s">
        <v>1394</v>
      </c>
      <c r="E25" s="4"/>
      <c r="F25" s="4"/>
      <c r="G25" s="158"/>
      <c r="H25" s="353">
        <v>2799585</v>
      </c>
      <c r="I25" s="149">
        <v>1664239</v>
      </c>
      <c r="J25" s="12"/>
    </row>
    <row r="26" spans="1:33" x14ac:dyDescent="0.25">
      <c r="A26" s="3"/>
      <c r="B26" s="18"/>
      <c r="C26" s="785" t="s">
        <v>1855</v>
      </c>
      <c r="D26" s="11" t="s">
        <v>1383</v>
      </c>
      <c r="E26" s="4"/>
      <c r="F26" s="4"/>
      <c r="G26" s="159" t="s">
        <v>1360</v>
      </c>
      <c r="H26" s="356">
        <v>3688</v>
      </c>
      <c r="I26" s="168">
        <v>418</v>
      </c>
      <c r="J26" s="12"/>
    </row>
    <row r="27" spans="1:33" x14ac:dyDescent="0.25">
      <c r="A27" s="3"/>
      <c r="B27" s="18"/>
      <c r="C27" s="14"/>
      <c r="D27" s="4"/>
      <c r="E27" s="4"/>
      <c r="F27" s="4"/>
      <c r="G27" s="158"/>
      <c r="H27" s="353"/>
      <c r="I27" s="149"/>
      <c r="J27" s="12"/>
    </row>
    <row r="28" spans="1:33" s="142" customFormat="1" ht="16.5" thickBot="1" x14ac:dyDescent="0.3">
      <c r="A28" s="140"/>
      <c r="B28" s="18" t="s">
        <v>700</v>
      </c>
      <c r="C28" s="16" t="s">
        <v>1384</v>
      </c>
      <c r="D28" s="4"/>
      <c r="E28" s="4"/>
      <c r="F28" s="4"/>
      <c r="G28" s="160" t="s">
        <v>1356</v>
      </c>
      <c r="H28" s="418">
        <v>20115550</v>
      </c>
      <c r="I28" s="146">
        <v>13949939</v>
      </c>
      <c r="J28" s="141"/>
      <c r="K28" s="304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</row>
    <row r="29" spans="1:33" x14ac:dyDescent="0.25">
      <c r="A29" s="3"/>
      <c r="B29" s="18"/>
      <c r="C29" s="785" t="s">
        <v>694</v>
      </c>
      <c r="D29" s="4" t="s">
        <v>1282</v>
      </c>
      <c r="E29" s="4"/>
      <c r="F29" s="4"/>
      <c r="G29" s="156"/>
      <c r="H29" s="419">
        <v>14759515</v>
      </c>
      <c r="I29" s="145">
        <v>8242784</v>
      </c>
      <c r="J29" s="12"/>
    </row>
    <row r="30" spans="1:33" x14ac:dyDescent="0.25">
      <c r="A30" s="3"/>
      <c r="B30" s="18"/>
      <c r="C30" s="14"/>
      <c r="D30" s="11" t="s">
        <v>1283</v>
      </c>
      <c r="E30" s="4"/>
      <c r="F30" s="4"/>
      <c r="G30" s="158"/>
      <c r="H30" s="353">
        <v>6139656</v>
      </c>
      <c r="I30" s="149">
        <v>5154812</v>
      </c>
      <c r="J30" s="12"/>
    </row>
    <row r="31" spans="1:33" x14ac:dyDescent="0.25">
      <c r="A31" s="3"/>
      <c r="B31" s="18"/>
      <c r="C31" s="14"/>
      <c r="D31" s="11" t="s">
        <v>1323</v>
      </c>
      <c r="E31" s="4"/>
      <c r="F31" s="4"/>
      <c r="G31" s="158"/>
      <c r="H31" s="353">
        <v>37550</v>
      </c>
      <c r="I31" s="149">
        <v>64116</v>
      </c>
      <c r="J31" s="12"/>
    </row>
    <row r="32" spans="1:33" x14ac:dyDescent="0.25">
      <c r="A32" s="3"/>
      <c r="B32" s="18"/>
      <c r="C32" s="14"/>
      <c r="D32" s="11" t="s">
        <v>1324</v>
      </c>
      <c r="E32" s="4"/>
      <c r="F32" s="4"/>
      <c r="G32" s="158"/>
      <c r="H32" s="353">
        <v>8208041</v>
      </c>
      <c r="I32" s="149">
        <v>2984002</v>
      </c>
      <c r="J32" s="12"/>
    </row>
    <row r="33" spans="1:10" x14ac:dyDescent="0.25">
      <c r="A33" s="3"/>
      <c r="B33" s="18"/>
      <c r="C33" s="14"/>
      <c r="D33" s="11" t="s">
        <v>1325</v>
      </c>
      <c r="E33" s="4"/>
      <c r="F33" s="4"/>
      <c r="G33" s="158"/>
      <c r="H33" s="353">
        <v>22112</v>
      </c>
      <c r="I33" s="149">
        <v>39855</v>
      </c>
      <c r="J33" s="12"/>
    </row>
    <row r="34" spans="1:10" x14ac:dyDescent="0.25">
      <c r="A34" s="3"/>
      <c r="B34" s="18"/>
      <c r="C34" s="14"/>
      <c r="D34" s="11" t="s">
        <v>1326</v>
      </c>
      <c r="E34" s="4"/>
      <c r="F34" s="4"/>
      <c r="G34" s="158"/>
      <c r="H34" s="353">
        <v>352156</v>
      </c>
      <c r="I34" s="149">
        <v>0</v>
      </c>
      <c r="J34" s="12"/>
    </row>
    <row r="35" spans="1:10" x14ac:dyDescent="0.25">
      <c r="A35" s="3"/>
      <c r="B35" s="18"/>
      <c r="C35" s="785" t="s">
        <v>1334</v>
      </c>
      <c r="D35" s="14" t="s">
        <v>1335</v>
      </c>
      <c r="E35" s="4"/>
      <c r="F35" s="4"/>
      <c r="G35" s="158"/>
      <c r="H35" s="356">
        <v>1405172</v>
      </c>
      <c r="I35" s="168">
        <v>2056716</v>
      </c>
      <c r="J35" s="12"/>
    </row>
    <row r="36" spans="1:10" x14ac:dyDescent="0.25">
      <c r="A36" s="3"/>
      <c r="B36" s="18"/>
      <c r="C36" s="14"/>
      <c r="D36" s="11" t="s">
        <v>1283</v>
      </c>
      <c r="E36" s="4"/>
      <c r="F36" s="4"/>
      <c r="G36" s="158"/>
      <c r="H36" s="353">
        <v>1354903</v>
      </c>
      <c r="I36" s="149">
        <v>2056716</v>
      </c>
      <c r="J36" s="12"/>
    </row>
    <row r="37" spans="1:10" x14ac:dyDescent="0.25">
      <c r="A37" s="3"/>
      <c r="B37" s="18"/>
      <c r="C37" s="14"/>
      <c r="D37" s="11" t="s">
        <v>1323</v>
      </c>
      <c r="E37" s="4"/>
      <c r="F37" s="4"/>
      <c r="G37" s="158"/>
      <c r="H37" s="353"/>
      <c r="I37" s="149"/>
      <c r="J37" s="12"/>
    </row>
    <row r="38" spans="1:10" x14ac:dyDescent="0.25">
      <c r="A38" s="3"/>
      <c r="B38" s="18"/>
      <c r="C38" s="14"/>
      <c r="D38" s="11" t="s">
        <v>1324</v>
      </c>
      <c r="E38" s="4"/>
      <c r="F38" s="4"/>
      <c r="G38" s="158"/>
      <c r="H38" s="353"/>
      <c r="I38" s="149"/>
      <c r="J38" s="12"/>
    </row>
    <row r="39" spans="1:10" x14ac:dyDescent="0.25">
      <c r="A39" s="3"/>
      <c r="B39" s="18"/>
      <c r="C39" s="14"/>
      <c r="D39" s="11" t="s">
        <v>1325</v>
      </c>
      <c r="E39" s="4"/>
      <c r="F39" s="4"/>
      <c r="G39" s="158"/>
      <c r="H39" s="353"/>
      <c r="I39" s="149"/>
      <c r="J39" s="12"/>
    </row>
    <row r="40" spans="1:10" x14ac:dyDescent="0.25">
      <c r="A40" s="3"/>
      <c r="B40" s="18"/>
      <c r="C40" s="14"/>
      <c r="D40" s="11" t="s">
        <v>1326</v>
      </c>
      <c r="E40" s="4"/>
      <c r="F40" s="4"/>
      <c r="G40" s="158"/>
      <c r="H40" s="353">
        <v>50269</v>
      </c>
      <c r="I40" s="149">
        <v>0</v>
      </c>
      <c r="J40" s="12"/>
    </row>
    <row r="41" spans="1:10" x14ac:dyDescent="0.25">
      <c r="A41" s="3"/>
      <c r="B41" s="18"/>
      <c r="C41" s="14"/>
      <c r="D41" s="11" t="s">
        <v>1336</v>
      </c>
      <c r="E41" s="4"/>
      <c r="F41" s="4"/>
      <c r="G41" s="158"/>
      <c r="H41" s="353"/>
      <c r="I41" s="149"/>
      <c r="J41" s="12"/>
    </row>
    <row r="42" spans="1:10" x14ac:dyDescent="0.25">
      <c r="A42" s="3"/>
      <c r="B42" s="18"/>
      <c r="C42" s="785" t="s">
        <v>698</v>
      </c>
      <c r="D42" s="14" t="s">
        <v>1396</v>
      </c>
      <c r="E42" s="4"/>
      <c r="F42" s="4"/>
      <c r="G42" s="158"/>
      <c r="H42" s="353"/>
      <c r="I42" s="149"/>
      <c r="J42" s="12"/>
    </row>
    <row r="43" spans="1:10" x14ac:dyDescent="0.25">
      <c r="A43" s="3"/>
      <c r="B43" s="18"/>
      <c r="C43" s="785" t="s">
        <v>1809</v>
      </c>
      <c r="D43" s="11" t="s">
        <v>1284</v>
      </c>
      <c r="E43" s="4"/>
      <c r="F43" s="4"/>
      <c r="G43" s="158"/>
      <c r="H43" s="356">
        <v>3949594</v>
      </c>
      <c r="I43" s="168">
        <v>3649599</v>
      </c>
      <c r="J43" s="12"/>
    </row>
    <row r="44" spans="1:10" x14ac:dyDescent="0.25">
      <c r="A44" s="3"/>
      <c r="B44" s="18"/>
      <c r="C44" s="14"/>
      <c r="D44" s="11" t="s">
        <v>1327</v>
      </c>
      <c r="E44" s="4"/>
      <c r="F44" s="4"/>
      <c r="G44" s="158"/>
      <c r="H44" s="353"/>
      <c r="I44" s="149"/>
      <c r="J44" s="12"/>
    </row>
    <row r="45" spans="1:10" x14ac:dyDescent="0.25">
      <c r="A45" s="3"/>
      <c r="B45" s="18"/>
      <c r="C45" s="14"/>
      <c r="D45" s="11" t="s">
        <v>1285</v>
      </c>
      <c r="E45" s="4"/>
      <c r="F45" s="4"/>
      <c r="G45" s="158"/>
      <c r="H45" s="353"/>
      <c r="I45" s="149"/>
      <c r="J45" s="12"/>
    </row>
    <row r="46" spans="1:10" x14ac:dyDescent="0.25">
      <c r="A46" s="3"/>
      <c r="B46" s="18"/>
      <c r="C46" s="14"/>
      <c r="D46" s="11" t="s">
        <v>1286</v>
      </c>
      <c r="E46" s="4"/>
      <c r="F46" s="4"/>
      <c r="G46" s="158"/>
      <c r="H46" s="353">
        <v>3949594</v>
      </c>
      <c r="I46" s="149">
        <v>3649599</v>
      </c>
      <c r="J46" s="12"/>
    </row>
    <row r="47" spans="1:10" ht="14.25" customHeight="1" x14ac:dyDescent="0.25">
      <c r="A47" s="3"/>
      <c r="B47" s="18"/>
      <c r="C47" s="14"/>
      <c r="D47" s="11" t="s">
        <v>1287</v>
      </c>
      <c r="E47" s="4"/>
      <c r="F47" s="4"/>
      <c r="G47" s="158"/>
      <c r="H47" s="353"/>
      <c r="I47" s="149"/>
      <c r="J47" s="12"/>
    </row>
    <row r="48" spans="1:10" x14ac:dyDescent="0.25">
      <c r="A48" s="3"/>
      <c r="B48" s="18"/>
      <c r="C48" s="785" t="s">
        <v>1855</v>
      </c>
      <c r="D48" s="4" t="s">
        <v>1288</v>
      </c>
      <c r="E48" s="4"/>
      <c r="F48" s="4"/>
      <c r="G48" s="158"/>
      <c r="H48" s="356"/>
      <c r="I48" s="168"/>
      <c r="J48" s="12"/>
    </row>
    <row r="49" spans="1:33" x14ac:dyDescent="0.25">
      <c r="A49" s="3"/>
      <c r="B49" s="18"/>
      <c r="C49" s="785" t="s">
        <v>1857</v>
      </c>
      <c r="D49" s="11" t="s">
        <v>1385</v>
      </c>
      <c r="E49" s="4"/>
      <c r="F49" s="4"/>
      <c r="G49" s="159" t="s">
        <v>1360</v>
      </c>
      <c r="H49" s="356">
        <v>1269</v>
      </c>
      <c r="I49" s="168">
        <v>840</v>
      </c>
      <c r="J49" s="12"/>
    </row>
    <row r="50" spans="1:33" s="142" customFormat="1" ht="16.5" thickBot="1" x14ac:dyDescent="0.3">
      <c r="A50" s="140"/>
      <c r="B50" s="18" t="s">
        <v>704</v>
      </c>
      <c r="C50" s="16" t="s">
        <v>1289</v>
      </c>
      <c r="D50" s="4"/>
      <c r="E50" s="4"/>
      <c r="F50" s="4"/>
      <c r="G50" s="161"/>
      <c r="H50" s="420">
        <v>22404032</v>
      </c>
      <c r="I50" s="169">
        <v>19655191</v>
      </c>
      <c r="J50" s="141"/>
      <c r="K50" s="304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6" customHeight="1" thickTop="1" x14ac:dyDescent="0.25">
      <c r="A51" s="3"/>
      <c r="B51" s="18"/>
      <c r="C51" s="17"/>
      <c r="D51" s="4"/>
      <c r="E51" s="4"/>
      <c r="F51" s="4"/>
      <c r="G51" s="162"/>
      <c r="H51" s="421"/>
      <c r="I51" s="147"/>
      <c r="J51" s="12"/>
    </row>
    <row r="52" spans="1:33" ht="16.5" thickBot="1" x14ac:dyDescent="0.3">
      <c r="A52" s="3"/>
      <c r="B52" s="18" t="s">
        <v>705</v>
      </c>
      <c r="C52" s="16" t="s">
        <v>1397</v>
      </c>
      <c r="D52" s="4"/>
      <c r="E52" s="4"/>
      <c r="F52" s="4"/>
      <c r="G52" s="163" t="s">
        <v>1356</v>
      </c>
      <c r="H52" s="422">
        <v>14356763</v>
      </c>
      <c r="I52" s="148">
        <v>13171823</v>
      </c>
      <c r="J52" s="12"/>
    </row>
    <row r="53" spans="1:33" x14ac:dyDescent="0.25">
      <c r="A53" s="3"/>
      <c r="B53" s="18"/>
      <c r="C53" s="785" t="s">
        <v>694</v>
      </c>
      <c r="D53" s="4" t="s">
        <v>1290</v>
      </c>
      <c r="E53" s="4"/>
      <c r="F53" s="4"/>
      <c r="G53" s="156"/>
      <c r="H53" s="419">
        <v>2047189</v>
      </c>
      <c r="I53" s="145">
        <v>2102141</v>
      </c>
      <c r="J53" s="12"/>
    </row>
    <row r="54" spans="1:33" x14ac:dyDescent="0.25">
      <c r="A54" s="3"/>
      <c r="B54" s="18"/>
      <c r="C54" s="14"/>
      <c r="D54" s="4" t="s">
        <v>1291</v>
      </c>
      <c r="E54" s="4"/>
      <c r="F54" s="4"/>
      <c r="G54" s="158"/>
      <c r="H54" s="353">
        <v>430396</v>
      </c>
      <c r="I54" s="149">
        <v>238121</v>
      </c>
      <c r="J54" s="12"/>
    </row>
    <row r="55" spans="1:33" x14ac:dyDescent="0.25">
      <c r="A55" s="3"/>
      <c r="B55" s="18"/>
      <c r="C55" s="14"/>
      <c r="D55" s="4" t="s">
        <v>1292</v>
      </c>
      <c r="E55" s="4"/>
      <c r="F55" s="4"/>
      <c r="G55" s="158"/>
      <c r="H55" s="353">
        <v>446293</v>
      </c>
      <c r="I55" s="149">
        <v>498031</v>
      </c>
      <c r="J55" s="12"/>
    </row>
    <row r="56" spans="1:33" x14ac:dyDescent="0.25">
      <c r="A56" s="3"/>
      <c r="B56" s="18"/>
      <c r="C56" s="14"/>
      <c r="D56" s="4" t="s">
        <v>1293</v>
      </c>
      <c r="E56" s="4"/>
      <c r="F56" s="4"/>
      <c r="G56" s="158"/>
      <c r="H56" s="353">
        <v>1170500</v>
      </c>
      <c r="I56" s="149">
        <v>1365989</v>
      </c>
      <c r="J56" s="12"/>
    </row>
    <row r="57" spans="1:33" x14ac:dyDescent="0.25">
      <c r="A57" s="3"/>
      <c r="B57" s="18"/>
      <c r="C57" s="785" t="s">
        <v>696</v>
      </c>
      <c r="D57" s="11" t="s">
        <v>1294</v>
      </c>
      <c r="E57" s="4"/>
      <c r="F57" s="4"/>
      <c r="G57" s="158"/>
      <c r="H57" s="356"/>
      <c r="I57" s="168"/>
      <c r="J57" s="12"/>
    </row>
    <row r="58" spans="1:33" x14ac:dyDescent="0.25">
      <c r="A58" s="3"/>
      <c r="B58" s="18"/>
      <c r="C58" s="785" t="s">
        <v>698</v>
      </c>
      <c r="D58" s="4" t="s">
        <v>1295</v>
      </c>
      <c r="E58" s="4"/>
      <c r="F58" s="4"/>
      <c r="G58" s="158"/>
      <c r="H58" s="356">
        <v>11710393</v>
      </c>
      <c r="I58" s="168">
        <v>10498501</v>
      </c>
      <c r="J58" s="12"/>
    </row>
    <row r="59" spans="1:33" x14ac:dyDescent="0.25">
      <c r="A59" s="3"/>
      <c r="B59" s="18"/>
      <c r="C59" s="785" t="s">
        <v>1809</v>
      </c>
      <c r="D59" s="11" t="s">
        <v>1296</v>
      </c>
      <c r="E59" s="4"/>
      <c r="F59" s="4"/>
      <c r="G59" s="158"/>
      <c r="H59" s="356"/>
      <c r="I59" s="168"/>
      <c r="J59" s="12"/>
    </row>
    <row r="60" spans="1:33" x14ac:dyDescent="0.25">
      <c r="A60" s="3"/>
      <c r="B60" s="18"/>
      <c r="C60" s="785" t="s">
        <v>1855</v>
      </c>
      <c r="D60" s="4" t="s">
        <v>1297</v>
      </c>
      <c r="E60" s="4"/>
      <c r="F60" s="4"/>
      <c r="G60" s="158"/>
      <c r="H60" s="356"/>
      <c r="I60" s="168"/>
      <c r="J60" s="12"/>
    </row>
    <row r="61" spans="1:33" x14ac:dyDescent="0.25">
      <c r="A61" s="3"/>
      <c r="B61" s="18"/>
      <c r="C61" s="785" t="s">
        <v>1857</v>
      </c>
      <c r="D61" s="11" t="s">
        <v>1386</v>
      </c>
      <c r="E61" s="4"/>
      <c r="F61" s="4"/>
      <c r="G61" s="159" t="s">
        <v>1360</v>
      </c>
      <c r="H61" s="356">
        <v>599181</v>
      </c>
      <c r="I61" s="168">
        <v>571180</v>
      </c>
      <c r="J61" s="12"/>
    </row>
    <row r="62" spans="1:33" x14ac:dyDescent="0.25">
      <c r="A62" s="3"/>
      <c r="B62" s="18"/>
      <c r="C62" s="14"/>
      <c r="D62" s="4"/>
      <c r="E62" s="4"/>
      <c r="F62" s="4"/>
      <c r="G62" s="158"/>
      <c r="H62" s="353"/>
      <c r="I62" s="149"/>
      <c r="J62" s="12"/>
    </row>
    <row r="63" spans="1:33" ht="16.5" thickBot="1" x14ac:dyDescent="0.3">
      <c r="A63" s="3"/>
      <c r="B63" s="18" t="s">
        <v>706</v>
      </c>
      <c r="C63" s="16" t="s">
        <v>1398</v>
      </c>
      <c r="D63" s="4"/>
      <c r="E63" s="4"/>
      <c r="F63" s="4"/>
      <c r="G63" s="164" t="s">
        <v>1356</v>
      </c>
      <c r="H63" s="418">
        <v>21305449</v>
      </c>
      <c r="I63" s="150">
        <v>19485593</v>
      </c>
      <c r="J63" s="12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  <c r="Z63" s="371"/>
      <c r="AA63" s="371"/>
      <c r="AB63" s="371"/>
      <c r="AC63" s="371"/>
      <c r="AD63" s="371"/>
      <c r="AE63" s="371"/>
      <c r="AF63" s="371"/>
      <c r="AG63" s="371"/>
    </row>
    <row r="64" spans="1:33" x14ac:dyDescent="0.25">
      <c r="A64" s="3"/>
      <c r="B64" s="18"/>
      <c r="C64" s="785" t="s">
        <v>694</v>
      </c>
      <c r="D64" s="11" t="s">
        <v>1298</v>
      </c>
      <c r="E64" s="4"/>
      <c r="F64" s="4"/>
      <c r="G64" s="156"/>
      <c r="H64" s="419">
        <v>43720</v>
      </c>
      <c r="I64" s="145">
        <v>41282</v>
      </c>
      <c r="J64" s="12"/>
    </row>
    <row r="65" spans="1:33" x14ac:dyDescent="0.25">
      <c r="A65" s="3"/>
      <c r="B65" s="18"/>
      <c r="C65" s="14"/>
      <c r="D65" s="11" t="s">
        <v>1299</v>
      </c>
      <c r="E65" s="4"/>
      <c r="F65" s="4"/>
      <c r="G65" s="158"/>
      <c r="H65" s="353"/>
      <c r="I65" s="149"/>
      <c r="J65" s="12"/>
      <c r="L65" s="371"/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  <c r="Y65" s="371"/>
      <c r="Z65" s="371"/>
      <c r="AA65" s="371"/>
      <c r="AB65" s="371"/>
      <c r="AC65" s="371"/>
      <c r="AD65" s="371"/>
      <c r="AE65" s="371"/>
      <c r="AF65" s="371"/>
      <c r="AG65" s="371"/>
    </row>
    <row r="66" spans="1:33" x14ac:dyDescent="0.25">
      <c r="A66" s="3"/>
      <c r="B66" s="18"/>
      <c r="C66" s="14"/>
      <c r="D66" s="11" t="s">
        <v>1301</v>
      </c>
      <c r="E66" s="4"/>
      <c r="F66" s="4"/>
      <c r="G66" s="158"/>
      <c r="H66" s="353"/>
      <c r="I66" s="149"/>
      <c r="J66" s="12"/>
    </row>
    <row r="67" spans="1:33" x14ac:dyDescent="0.25">
      <c r="A67" s="3"/>
      <c r="B67" s="18"/>
      <c r="C67" s="14"/>
      <c r="D67" s="4" t="s">
        <v>1293</v>
      </c>
      <c r="E67" s="4"/>
      <c r="F67" s="4"/>
      <c r="G67" s="158"/>
      <c r="H67" s="353">
        <v>43720</v>
      </c>
      <c r="I67" s="149">
        <v>41282</v>
      </c>
      <c r="J67" s="12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</row>
    <row r="68" spans="1:33" x14ac:dyDescent="0.25">
      <c r="A68" s="3"/>
      <c r="B68" s="18"/>
      <c r="C68" s="785" t="s">
        <v>696</v>
      </c>
      <c r="D68" s="11" t="s">
        <v>1302</v>
      </c>
      <c r="E68" s="4"/>
      <c r="F68" s="4"/>
      <c r="G68" s="158"/>
      <c r="H68" s="356"/>
      <c r="I68" s="168"/>
      <c r="J68" s="12"/>
    </row>
    <row r="69" spans="1:33" x14ac:dyDescent="0.25">
      <c r="A69" s="3"/>
      <c r="B69" s="18"/>
      <c r="C69" s="785" t="s">
        <v>698</v>
      </c>
      <c r="D69" s="11" t="s">
        <v>1303</v>
      </c>
      <c r="E69" s="4"/>
      <c r="F69" s="4"/>
      <c r="G69" s="158"/>
      <c r="H69" s="460">
        <v>9504410</v>
      </c>
      <c r="I69" s="168">
        <v>9544548</v>
      </c>
      <c r="J69" s="12"/>
    </row>
    <row r="70" spans="1:33" x14ac:dyDescent="0.25">
      <c r="A70" s="3"/>
      <c r="B70" s="18"/>
      <c r="C70" s="785" t="s">
        <v>1809</v>
      </c>
      <c r="D70" s="4" t="s">
        <v>1304</v>
      </c>
      <c r="E70" s="4"/>
      <c r="F70" s="4"/>
      <c r="G70" s="158"/>
      <c r="H70" s="460">
        <v>4020946</v>
      </c>
      <c r="I70" s="168">
        <v>3576844</v>
      </c>
      <c r="J70" s="12"/>
    </row>
    <row r="71" spans="1:33" x14ac:dyDescent="0.25">
      <c r="A71" s="3"/>
      <c r="B71" s="18"/>
      <c r="C71" s="785" t="s">
        <v>1855</v>
      </c>
      <c r="D71" s="4" t="s">
        <v>1305</v>
      </c>
      <c r="E71" s="4"/>
      <c r="F71" s="4"/>
      <c r="G71" s="158"/>
      <c r="H71" s="356"/>
      <c r="I71" s="168"/>
      <c r="J71" s="12"/>
    </row>
    <row r="72" spans="1:33" x14ac:dyDescent="0.25">
      <c r="A72" s="3"/>
      <c r="B72" s="18"/>
      <c r="C72" s="785" t="s">
        <v>1857</v>
      </c>
      <c r="D72" s="4" t="s">
        <v>1306</v>
      </c>
      <c r="E72" s="4"/>
      <c r="F72" s="4"/>
      <c r="G72" s="158"/>
      <c r="H72" s="356">
        <v>654618</v>
      </c>
      <c r="I72" s="168">
        <v>532031</v>
      </c>
      <c r="J72" s="12"/>
    </row>
    <row r="73" spans="1:33" x14ac:dyDescent="0.25">
      <c r="A73" s="3"/>
      <c r="B73" s="18"/>
      <c r="C73" s="785" t="s">
        <v>1859</v>
      </c>
      <c r="D73" s="4" t="s">
        <v>1307</v>
      </c>
      <c r="E73" s="4"/>
      <c r="F73" s="4"/>
      <c r="G73" s="158"/>
      <c r="H73" s="356">
        <v>476081</v>
      </c>
      <c r="I73" s="168">
        <v>443874</v>
      </c>
      <c r="J73" s="12"/>
    </row>
    <row r="74" spans="1:33" x14ac:dyDescent="0.25">
      <c r="A74" s="3"/>
      <c r="B74" s="18"/>
      <c r="C74" s="785" t="s">
        <v>1860</v>
      </c>
      <c r="D74" s="4" t="s">
        <v>1308</v>
      </c>
      <c r="E74" s="4"/>
      <c r="F74" s="4"/>
      <c r="G74" s="158"/>
      <c r="H74" s="356">
        <v>45437</v>
      </c>
      <c r="I74" s="168">
        <v>37346</v>
      </c>
      <c r="J74" s="12"/>
    </row>
    <row r="75" spans="1:33" x14ac:dyDescent="0.25">
      <c r="A75" s="3"/>
      <c r="B75" s="18"/>
      <c r="C75" s="785" t="s">
        <v>1309</v>
      </c>
      <c r="D75" s="4" t="s">
        <v>1311</v>
      </c>
      <c r="E75" s="4"/>
      <c r="F75" s="4"/>
      <c r="G75" s="158"/>
      <c r="H75" s="356"/>
      <c r="I75" s="168"/>
      <c r="J75" s="12"/>
    </row>
    <row r="76" spans="1:33" x14ac:dyDescent="0.25">
      <c r="A76" s="3"/>
      <c r="B76" s="18"/>
      <c r="C76" s="785" t="s">
        <v>1312</v>
      </c>
      <c r="D76" s="4" t="s">
        <v>1387</v>
      </c>
      <c r="E76" s="4"/>
      <c r="F76" s="4"/>
      <c r="G76" s="159" t="s">
        <v>1358</v>
      </c>
      <c r="H76" s="356">
        <v>1686447</v>
      </c>
      <c r="I76" s="168">
        <v>1434166</v>
      </c>
      <c r="J76" s="12"/>
    </row>
    <row r="77" spans="1:33" x14ac:dyDescent="0.25">
      <c r="A77" s="3"/>
      <c r="B77" s="18"/>
      <c r="C77" s="785" t="s">
        <v>1313</v>
      </c>
      <c r="D77" s="4" t="s">
        <v>1388</v>
      </c>
      <c r="E77" s="4"/>
      <c r="F77" s="4"/>
      <c r="G77" s="159" t="s">
        <v>1358</v>
      </c>
      <c r="H77" s="356">
        <v>1205348</v>
      </c>
      <c r="I77" s="168">
        <v>539729</v>
      </c>
      <c r="J77" s="12"/>
    </row>
    <row r="78" spans="1:33" x14ac:dyDescent="0.25">
      <c r="A78" s="3"/>
      <c r="B78" s="18"/>
      <c r="C78" s="785" t="s">
        <v>1314</v>
      </c>
      <c r="D78" s="11" t="s">
        <v>1389</v>
      </c>
      <c r="E78" s="4"/>
      <c r="F78" s="4"/>
      <c r="G78" s="159" t="s">
        <v>1360</v>
      </c>
      <c r="H78" s="356">
        <v>3668442</v>
      </c>
      <c r="I78" s="168">
        <v>3335775</v>
      </c>
      <c r="J78" s="12"/>
    </row>
    <row r="79" spans="1:33" ht="21.75" customHeight="1" thickBot="1" x14ac:dyDescent="0.3">
      <c r="A79" s="3"/>
      <c r="B79" s="18" t="s">
        <v>1811</v>
      </c>
      <c r="C79" s="17" t="s">
        <v>1315</v>
      </c>
      <c r="D79" s="4"/>
      <c r="E79" s="4"/>
      <c r="F79" s="4"/>
      <c r="G79" s="165"/>
      <c r="H79" s="420">
        <v>-6948686</v>
      </c>
      <c r="I79" s="151">
        <v>-6313770</v>
      </c>
      <c r="J79" s="12"/>
    </row>
    <row r="80" spans="1:33" ht="8.25" customHeight="1" thickTop="1" x14ac:dyDescent="0.25">
      <c r="A80" s="3"/>
      <c r="B80" s="18"/>
      <c r="C80" s="17"/>
      <c r="D80" s="4"/>
      <c r="E80" s="4"/>
      <c r="F80" s="4"/>
      <c r="G80" s="282"/>
      <c r="H80" s="423"/>
      <c r="I80" s="152"/>
      <c r="J80" s="12"/>
    </row>
    <row r="81" spans="1:33" ht="16.5" thickBot="1" x14ac:dyDescent="0.3">
      <c r="A81" s="3"/>
      <c r="B81" s="18" t="s">
        <v>1814</v>
      </c>
      <c r="C81" s="16" t="s">
        <v>1300</v>
      </c>
      <c r="D81" s="4"/>
      <c r="E81" s="4"/>
      <c r="F81" s="4"/>
      <c r="G81" s="283"/>
      <c r="H81" s="424">
        <v>15455346</v>
      </c>
      <c r="I81" s="153">
        <v>13351421</v>
      </c>
      <c r="J81" s="12"/>
    </row>
    <row r="82" spans="1:33" ht="22.5" customHeight="1" thickTop="1" thickBot="1" x14ac:dyDescent="0.3">
      <c r="A82" s="3"/>
      <c r="B82" s="18" t="s">
        <v>1820</v>
      </c>
      <c r="C82" s="17" t="s">
        <v>1316</v>
      </c>
      <c r="D82" s="4"/>
      <c r="E82" s="4"/>
      <c r="F82" s="4"/>
      <c r="G82" s="163"/>
      <c r="H82" s="422">
        <v>3453772</v>
      </c>
      <c r="I82" s="172">
        <v>2729656</v>
      </c>
      <c r="J82" s="12"/>
      <c r="L82" s="371"/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</row>
    <row r="83" spans="1:33" ht="21.75" customHeight="1" thickBot="1" x14ac:dyDescent="0.3">
      <c r="A83" s="3"/>
      <c r="B83" s="18" t="s">
        <v>1824</v>
      </c>
      <c r="C83" s="16" t="s">
        <v>1317</v>
      </c>
      <c r="D83" s="4"/>
      <c r="E83" s="4"/>
      <c r="F83" s="4"/>
      <c r="G83" s="166"/>
      <c r="H83" s="425">
        <v>12001574</v>
      </c>
      <c r="I83" s="154">
        <v>10621765</v>
      </c>
      <c r="J83" s="12"/>
    </row>
    <row r="84" spans="1:33" ht="8.25" customHeight="1" thickTop="1" thickBot="1" x14ac:dyDescent="0.35">
      <c r="A84" s="3"/>
      <c r="B84" s="18"/>
      <c r="C84" s="7"/>
      <c r="D84" s="8"/>
      <c r="E84" s="4"/>
      <c r="F84" s="4"/>
      <c r="G84" s="26"/>
      <c r="H84" s="461"/>
      <c r="I84" s="785"/>
      <c r="J84" s="13"/>
    </row>
    <row r="85" spans="1:33" ht="17.25" customHeight="1" thickTop="1" thickBot="1" x14ac:dyDescent="0.3">
      <c r="A85" s="3"/>
      <c r="B85" s="779"/>
      <c r="C85" s="780"/>
      <c r="D85" s="781"/>
      <c r="E85" s="781"/>
      <c r="F85" s="781"/>
      <c r="G85" s="782"/>
      <c r="H85" s="781"/>
      <c r="I85" s="781"/>
      <c r="J85" s="783"/>
    </row>
    <row r="86" spans="1:33" ht="9.75" customHeight="1" thickTop="1" x14ac:dyDescent="0.25">
      <c r="A86" s="3"/>
      <c r="B86" s="2"/>
      <c r="C86" s="5"/>
      <c r="D86" s="3"/>
      <c r="E86" s="3"/>
      <c r="F86" s="3"/>
      <c r="G86" s="30"/>
      <c r="H86" s="462"/>
      <c r="I86" s="3"/>
      <c r="J86" s="4"/>
    </row>
    <row r="87" spans="1:33" ht="14.25" customHeight="1" x14ac:dyDescent="0.25">
      <c r="A87" s="3"/>
      <c r="B87" s="2"/>
      <c r="C87" s="5"/>
      <c r="D87" s="3"/>
      <c r="E87" s="3"/>
      <c r="F87" s="3"/>
      <c r="G87" s="30"/>
      <c r="H87" s="463"/>
      <c r="I87" s="3"/>
      <c r="J87" s="4"/>
    </row>
    <row r="88" spans="1:33" ht="9.75" customHeight="1" thickBot="1" x14ac:dyDescent="0.3">
      <c r="A88" s="3"/>
      <c r="B88" s="2"/>
      <c r="C88" s="5"/>
      <c r="D88" s="464"/>
      <c r="E88" s="3"/>
      <c r="F88" s="3"/>
      <c r="H88" s="464"/>
      <c r="I88" s="464"/>
      <c r="J88" s="4"/>
    </row>
    <row r="89" spans="1:33" ht="16.5" customHeight="1" thickBot="1" x14ac:dyDescent="0.35">
      <c r="A89" s="3"/>
      <c r="B89"/>
      <c r="D89" s="464"/>
      <c r="F89" s="2"/>
      <c r="H89" s="464"/>
      <c r="I89" s="464"/>
      <c r="J89" s="73"/>
      <c r="M89" s="427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</row>
    <row r="90" spans="1:33" ht="18.75" x14ac:dyDescent="0.3">
      <c r="B90"/>
      <c r="C90" s="74"/>
      <c r="D90" s="464"/>
      <c r="F90" s="566"/>
      <c r="H90" s="464"/>
      <c r="I90" s="567"/>
      <c r="J90" s="73"/>
      <c r="K90" s="312"/>
    </row>
    <row r="91" spans="1:33" ht="18.75" x14ac:dyDescent="0.3">
      <c r="B91"/>
      <c r="C91" s="74"/>
      <c r="D91" s="736"/>
      <c r="F91" s="566"/>
      <c r="H91" s="736"/>
      <c r="I91" s="567"/>
      <c r="J91" s="73"/>
      <c r="K91" s="312"/>
    </row>
    <row r="92" spans="1:33" ht="18.75" x14ac:dyDescent="0.3">
      <c r="B92"/>
      <c r="C92" s="74"/>
      <c r="D92" s="736"/>
      <c r="F92" s="566"/>
      <c r="H92" s="736"/>
      <c r="I92" s="567"/>
      <c r="J92" s="73"/>
      <c r="K92" s="312"/>
    </row>
    <row r="93" spans="1:33" ht="18.75" customHeight="1" x14ac:dyDescent="0.25">
      <c r="A93" s="790"/>
      <c r="B93" s="790"/>
      <c r="C93" s="790"/>
      <c r="D93" s="790"/>
      <c r="E93" s="790"/>
      <c r="F93" s="790"/>
      <c r="G93" s="790"/>
      <c r="H93" s="790"/>
      <c r="I93" s="790"/>
      <c r="J93" s="790"/>
      <c r="K93" s="428"/>
    </row>
    <row r="94" spans="1:33" ht="12.75" x14ac:dyDescent="0.2">
      <c r="G94"/>
      <c r="H94" s="99"/>
      <c r="I94"/>
      <c r="K94" s="315"/>
    </row>
    <row r="95" spans="1:33" ht="12.75" x14ac:dyDescent="0.2">
      <c r="G95"/>
      <c r="H95" s="99"/>
      <c r="I95"/>
      <c r="K95" s="315"/>
    </row>
    <row r="96" spans="1:33" ht="12.75" x14ac:dyDescent="0.2">
      <c r="G96"/>
      <c r="H96" s="99"/>
      <c r="I96"/>
      <c r="K96" s="315"/>
    </row>
    <row r="97" spans="7:11" ht="12.75" x14ac:dyDescent="0.2">
      <c r="G97"/>
      <c r="H97" s="99"/>
      <c r="I97"/>
      <c r="K97" s="315"/>
    </row>
    <row r="98" spans="7:11" ht="12.75" x14ac:dyDescent="0.2">
      <c r="G98"/>
      <c r="H98" s="99"/>
      <c r="I98"/>
      <c r="K98" s="315"/>
    </row>
    <row r="99" spans="7:11" ht="12.75" x14ac:dyDescent="0.2">
      <c r="G99"/>
      <c r="H99" s="99"/>
      <c r="I99"/>
      <c r="K99" s="315"/>
    </row>
    <row r="100" spans="7:11" ht="12.75" x14ac:dyDescent="0.2">
      <c r="G100"/>
      <c r="H100" s="99"/>
      <c r="I100"/>
      <c r="K100" s="315"/>
    </row>
    <row r="101" spans="7:11" ht="12.75" x14ac:dyDescent="0.2">
      <c r="G101"/>
      <c r="H101" s="99"/>
      <c r="I101"/>
      <c r="K101" s="315"/>
    </row>
    <row r="102" spans="7:11" ht="12.75" x14ac:dyDescent="0.2">
      <c r="G102"/>
      <c r="H102" s="99"/>
      <c r="I102"/>
      <c r="K102" s="315"/>
    </row>
    <row r="103" spans="7:11" ht="12.75" x14ac:dyDescent="0.2">
      <c r="G103"/>
      <c r="H103" s="99"/>
      <c r="I103"/>
      <c r="K103" s="315"/>
    </row>
    <row r="104" spans="7:11" ht="12.75" x14ac:dyDescent="0.2">
      <c r="G104"/>
      <c r="H104" s="99"/>
      <c r="I104"/>
      <c r="K104" s="315"/>
    </row>
    <row r="105" spans="7:11" ht="12.75" x14ac:dyDescent="0.2">
      <c r="G105"/>
      <c r="H105" s="99"/>
      <c r="I105"/>
      <c r="K105" s="315"/>
    </row>
    <row r="106" spans="7:11" ht="12.75" x14ac:dyDescent="0.2">
      <c r="G106"/>
      <c r="H106" s="99"/>
      <c r="I106"/>
      <c r="K106" s="315"/>
    </row>
    <row r="107" spans="7:11" ht="12.75" x14ac:dyDescent="0.2">
      <c r="G107"/>
      <c r="H107" s="99"/>
      <c r="I107"/>
      <c r="K107" s="315"/>
    </row>
    <row r="108" spans="7:11" ht="12.75" x14ac:dyDescent="0.2">
      <c r="G108"/>
      <c r="H108" s="99"/>
      <c r="I108"/>
      <c r="K108" s="315"/>
    </row>
    <row r="109" spans="7:11" ht="12.75" x14ac:dyDescent="0.2">
      <c r="G109"/>
      <c r="H109" s="99"/>
      <c r="I109"/>
      <c r="K109" s="315"/>
    </row>
    <row r="110" spans="7:11" ht="12.75" x14ac:dyDescent="0.2">
      <c r="G110"/>
      <c r="H110" s="99"/>
      <c r="I110"/>
      <c r="K110" s="315"/>
    </row>
    <row r="111" spans="7:11" ht="12.75" x14ac:dyDescent="0.2">
      <c r="G111"/>
      <c r="H111" s="99"/>
      <c r="I111"/>
      <c r="K111" s="315"/>
    </row>
    <row r="112" spans="7:11" ht="12.75" x14ac:dyDescent="0.2">
      <c r="G112"/>
      <c r="H112" s="99"/>
      <c r="I112"/>
      <c r="K112" s="315"/>
    </row>
    <row r="113" spans="7:11" ht="12.75" x14ac:dyDescent="0.2">
      <c r="G113"/>
      <c r="H113" s="99"/>
      <c r="I113"/>
      <c r="K113" s="315"/>
    </row>
  </sheetData>
  <customSheetViews>
    <customSheetView guid="{D00846E4-D63A-4FB0-8FCE-C7A9C858EE72}" fitToPage="1" showRuler="0" topLeftCell="C1">
      <selection activeCell="J4" sqref="J4"/>
      <pageMargins left="0.85" right="0.19685039370078741" top="0.98425196850393704" bottom="0.75" header="0.51181102362204722" footer="0.45"/>
      <printOptions verticalCentered="1"/>
      <pageSetup paperSize="9" scale="50" orientation="portrait" r:id="rId1"/>
      <headerFooter alignWithMargins="0">
        <oddFooter>&amp;C3</oddFooter>
      </headerFooter>
    </customSheetView>
    <customSheetView guid="{27842106-B396-4EED-90E6-6F5E3C4B78AE}" showPageBreaks="1" fitToPage="1" showRuler="0" topLeftCell="B34">
      <selection activeCell="H93" sqref="H92:H93"/>
      <pageMargins left="0.31" right="0.18" top="0.7" bottom="0.79" header="0.5" footer="0.5"/>
      <pageSetup paperSize="9" scale="53" orientation="portrait" r:id="rId2"/>
      <headerFooter alignWithMargins="0">
        <oddFooter>&amp;C3</oddFooter>
      </headerFooter>
    </customSheetView>
    <customSheetView guid="{F3E08BE8-0FD1-493B-9D8C-45BFA56AB748}" showPageBreaks="1" fitToPage="1" showRuler="0" topLeftCell="B1">
      <selection activeCell="I2" sqref="I2"/>
      <pageMargins left="0.75" right="0.75" top="1" bottom="1" header="0.5" footer="0.5"/>
      <pageSetup paperSize="9" scale="49" orientation="portrait" r:id="rId3"/>
      <headerFooter alignWithMargins="0">
        <oddFooter>&amp;C3</oddFooter>
      </headerFooter>
    </customSheetView>
    <customSheetView guid="{B88733EF-1B50-4B48-B75A-D1B636553102}" showPageBreaks="1" fitToPage="1" showRuler="0" topLeftCell="C1">
      <selection activeCell="J4" sqref="J4"/>
      <pageMargins left="0.85" right="0.19685039370078741" top="0.98425196850393704" bottom="0.75" header="0.51181102362204722" footer="0.45"/>
      <printOptions verticalCentered="1"/>
      <pageSetup paperSize="9" scale="50" orientation="portrait" r:id="rId4"/>
      <headerFooter alignWithMargins="0">
        <oddFooter>&amp;C3</oddFooter>
      </headerFooter>
    </customSheetView>
  </customSheetViews>
  <mergeCells count="3">
    <mergeCell ref="A93:J93"/>
    <mergeCell ref="B2:J2"/>
    <mergeCell ref="B3:J3"/>
  </mergeCells>
  <phoneticPr fontId="0" type="noConversion"/>
  <printOptions verticalCentered="1"/>
  <pageMargins left="0.86614173228346458" right="0.19685039370078741" top="0.22" bottom="0.15748031496062992" header="0.51181102362204722" footer="0.15748031496062992"/>
  <pageSetup paperSize="9" scale="55" orientation="portrait" r:id="rId5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Normal="100" workbookViewId="0">
      <selection activeCell="O16" sqref="O16"/>
    </sheetView>
  </sheetViews>
  <sheetFormatPr defaultRowHeight="12.75" x14ac:dyDescent="0.2"/>
  <cols>
    <col min="1" max="1" width="3.7109375" customWidth="1"/>
    <col min="2" max="2" width="3.140625" customWidth="1"/>
    <col min="3" max="3" width="3" customWidth="1"/>
    <col min="4" max="4" width="3.28515625" customWidth="1"/>
    <col min="5" max="5" width="11.28515625" customWidth="1"/>
    <col min="6" max="6" width="15.5703125" customWidth="1"/>
    <col min="7" max="7" width="11.28515625" customWidth="1"/>
    <col min="8" max="8" width="15.85546875" customWidth="1"/>
    <col min="9" max="9" width="15" customWidth="1"/>
    <col min="10" max="10" width="18.85546875" customWidth="1"/>
    <col min="11" max="11" width="11.42578125" customWidth="1"/>
    <col min="12" max="12" width="5.28515625" customWidth="1"/>
    <col min="13" max="13" width="21.28515625" customWidth="1"/>
    <col min="14" max="15" width="13.85546875" customWidth="1"/>
    <col min="17" max="17" width="6.42578125" customWidth="1"/>
  </cols>
  <sheetData>
    <row r="1" spans="2:18" ht="15.75" x14ac:dyDescent="0.25">
      <c r="B1" s="369" t="s">
        <v>2516</v>
      </c>
      <c r="C1" s="465" t="s">
        <v>3664</v>
      </c>
      <c r="D1" s="465" t="s">
        <v>3665</v>
      </c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</row>
    <row r="2" spans="2:18" ht="15.75" x14ac:dyDescent="0.25">
      <c r="B2" s="465"/>
      <c r="C2" s="465"/>
      <c r="D2" s="465" t="s">
        <v>3736</v>
      </c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</row>
    <row r="3" spans="2:18" ht="15.75" x14ac:dyDescent="0.25"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</row>
    <row r="4" spans="2:18" ht="15.75" x14ac:dyDescent="0.25">
      <c r="B4" s="465"/>
      <c r="C4" s="465"/>
      <c r="D4" s="465" t="s">
        <v>3737</v>
      </c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465"/>
      <c r="Q4" s="465"/>
      <c r="R4" s="465"/>
    </row>
    <row r="5" spans="2:18" ht="15.75" x14ac:dyDescent="0.25">
      <c r="B5" s="465"/>
      <c r="C5" s="465"/>
      <c r="D5" s="465" t="s">
        <v>3738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</row>
    <row r="6" spans="2:18" ht="15.75" x14ac:dyDescent="0.25">
      <c r="B6" s="465"/>
      <c r="C6" s="465"/>
      <c r="D6" s="465" t="s">
        <v>3685</v>
      </c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</row>
    <row r="7" spans="2:18" ht="15.75" x14ac:dyDescent="0.25">
      <c r="B7" s="465"/>
      <c r="C7" s="465"/>
      <c r="D7" s="465" t="s">
        <v>3686</v>
      </c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</row>
    <row r="8" spans="2:18" ht="15.75" x14ac:dyDescent="0.25"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</row>
    <row r="9" spans="2:18" ht="15.75" x14ac:dyDescent="0.25">
      <c r="B9" s="465"/>
      <c r="C9" s="465"/>
      <c r="D9" s="465" t="s">
        <v>3666</v>
      </c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</row>
    <row r="10" spans="2:18" ht="15.75" x14ac:dyDescent="0.25">
      <c r="B10" s="465"/>
      <c r="C10" s="465"/>
      <c r="D10" s="465" t="s">
        <v>3667</v>
      </c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</row>
    <row r="11" spans="2:18" ht="15.75" x14ac:dyDescent="0.25">
      <c r="B11" s="465"/>
      <c r="C11" s="465"/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</row>
    <row r="12" spans="2:18" ht="15.75" x14ac:dyDescent="0.25">
      <c r="B12" s="465"/>
      <c r="C12" s="465" t="s">
        <v>3668</v>
      </c>
      <c r="D12" s="465" t="s">
        <v>3669</v>
      </c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</row>
    <row r="13" spans="2:18" ht="15.75" x14ac:dyDescent="0.25">
      <c r="B13" s="465"/>
      <c r="C13" s="465"/>
      <c r="D13" s="465" t="s">
        <v>3670</v>
      </c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5"/>
      <c r="P13" s="465"/>
      <c r="Q13" s="465"/>
      <c r="R13" s="465"/>
    </row>
    <row r="14" spans="2:18" ht="15.75" x14ac:dyDescent="0.25">
      <c r="B14" s="465"/>
      <c r="C14" s="465"/>
      <c r="D14" s="465" t="s">
        <v>3671</v>
      </c>
      <c r="E14" s="465" t="s">
        <v>3687</v>
      </c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</row>
    <row r="15" spans="2:18" ht="15.75" x14ac:dyDescent="0.25">
      <c r="B15" s="465"/>
      <c r="C15" s="465"/>
      <c r="D15" s="465"/>
      <c r="E15" s="465" t="s">
        <v>3688</v>
      </c>
      <c r="F15" s="465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</row>
    <row r="16" spans="2:18" ht="15.75" x14ac:dyDescent="0.25">
      <c r="B16" s="465"/>
      <c r="C16" s="465"/>
      <c r="D16" s="465" t="s">
        <v>3671</v>
      </c>
      <c r="E16" s="465" t="s">
        <v>3672</v>
      </c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</row>
    <row r="17" spans="2:18" ht="15.75" x14ac:dyDescent="0.25">
      <c r="B17" s="465"/>
      <c r="C17" s="465"/>
      <c r="D17" s="465" t="s">
        <v>3671</v>
      </c>
      <c r="E17" s="465" t="s">
        <v>3673</v>
      </c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</row>
    <row r="18" spans="2:18" ht="15.75" x14ac:dyDescent="0.25"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</row>
    <row r="19" spans="2:18" ht="15.75" x14ac:dyDescent="0.25">
      <c r="B19" s="465"/>
      <c r="C19" s="465" t="s">
        <v>3674</v>
      </c>
      <c r="D19" s="465" t="s">
        <v>3675</v>
      </c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</row>
    <row r="20" spans="2:18" ht="15.75" x14ac:dyDescent="0.25">
      <c r="B20" s="465"/>
      <c r="C20" s="465"/>
      <c r="D20" s="465" t="s">
        <v>3689</v>
      </c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</row>
    <row r="21" spans="2:18" ht="15.75" x14ac:dyDescent="0.25">
      <c r="B21" s="465"/>
      <c r="C21" s="465"/>
      <c r="D21" s="465" t="s">
        <v>3690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</row>
    <row r="22" spans="2:18" ht="15.75" x14ac:dyDescent="0.25"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</row>
    <row r="23" spans="2:18" ht="15.75" x14ac:dyDescent="0.25">
      <c r="B23" s="465"/>
      <c r="C23" s="465" t="s">
        <v>3676</v>
      </c>
      <c r="D23" s="465" t="s">
        <v>3677</v>
      </c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</row>
    <row r="24" spans="2:18" ht="15.75" x14ac:dyDescent="0.25">
      <c r="B24" s="465"/>
      <c r="C24" s="465"/>
      <c r="D24" s="465" t="s">
        <v>3678</v>
      </c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</row>
    <row r="25" spans="2:18" ht="15.75" x14ac:dyDescent="0.25">
      <c r="B25" s="465"/>
      <c r="C25" s="465"/>
      <c r="D25" s="465" t="s">
        <v>3671</v>
      </c>
      <c r="E25" s="465" t="s">
        <v>3691</v>
      </c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</row>
    <row r="26" spans="2:18" ht="15.75" x14ac:dyDescent="0.25">
      <c r="B26" s="465"/>
      <c r="C26" s="465"/>
      <c r="D26" s="465"/>
      <c r="E26" s="465" t="s">
        <v>3692</v>
      </c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</row>
    <row r="27" spans="2:18" ht="15.75" x14ac:dyDescent="0.25">
      <c r="B27" s="465"/>
      <c r="C27" s="465"/>
      <c r="D27" s="465" t="s">
        <v>3671</v>
      </c>
      <c r="E27" s="465" t="s">
        <v>3693</v>
      </c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</row>
    <row r="28" spans="2:18" ht="15.75" x14ac:dyDescent="0.25">
      <c r="B28" s="465"/>
      <c r="C28" s="465"/>
      <c r="D28" s="465"/>
      <c r="E28" s="465" t="s">
        <v>3694</v>
      </c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</row>
    <row r="29" spans="2:18" ht="15.75" x14ac:dyDescent="0.25">
      <c r="B29" s="465"/>
      <c r="C29" s="465"/>
      <c r="D29" s="465" t="s">
        <v>3671</v>
      </c>
      <c r="E29" s="465" t="s">
        <v>3679</v>
      </c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</row>
    <row r="30" spans="2:18" ht="15.75" x14ac:dyDescent="0.25">
      <c r="B30" s="465"/>
      <c r="C30" s="465"/>
      <c r="D30" s="465" t="s">
        <v>3671</v>
      </c>
      <c r="E30" s="465" t="s">
        <v>3680</v>
      </c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</row>
    <row r="31" spans="2:18" ht="15.75" x14ac:dyDescent="0.25"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65"/>
      <c r="Q31" s="465"/>
      <c r="R31" s="465"/>
    </row>
    <row r="32" spans="2:18" ht="15.75" x14ac:dyDescent="0.25">
      <c r="B32" s="465"/>
      <c r="C32" s="465" t="s">
        <v>3681</v>
      </c>
      <c r="D32" s="465" t="s">
        <v>3682</v>
      </c>
      <c r="E32" s="465"/>
      <c r="F32" s="465"/>
      <c r="G32" s="465"/>
      <c r="H32" s="465"/>
      <c r="I32" s="465"/>
      <c r="J32" s="465"/>
      <c r="K32" s="465"/>
      <c r="L32" s="465"/>
      <c r="M32" s="465"/>
      <c r="N32" s="465"/>
      <c r="O32" s="465"/>
      <c r="P32" s="465"/>
      <c r="Q32" s="465"/>
      <c r="R32" s="465"/>
    </row>
    <row r="33" spans="2:18" ht="15.75" x14ac:dyDescent="0.25">
      <c r="B33" s="465"/>
      <c r="C33" s="465"/>
      <c r="D33" s="465" t="s">
        <v>3683</v>
      </c>
      <c r="E33" s="465"/>
      <c r="F33" s="465"/>
      <c r="G33" s="465"/>
      <c r="H33" s="465"/>
      <c r="I33" s="465"/>
      <c r="J33" s="465"/>
      <c r="K33" s="465"/>
      <c r="L33" s="465"/>
      <c r="M33" s="465"/>
      <c r="N33" s="465"/>
      <c r="O33" s="465"/>
      <c r="P33" s="465"/>
      <c r="Q33" s="465"/>
      <c r="R33" s="465"/>
    </row>
    <row r="34" spans="2:18" ht="15.75" x14ac:dyDescent="0.25">
      <c r="B34" s="465"/>
      <c r="C34" s="465"/>
      <c r="D34" s="465" t="s">
        <v>3684</v>
      </c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</row>
    <row r="35" spans="2:18" ht="15.75" x14ac:dyDescent="0.25">
      <c r="B35" s="465"/>
      <c r="C35" s="465"/>
      <c r="D35" s="465"/>
      <c r="E35" s="465"/>
      <c r="F35" s="465"/>
      <c r="G35" s="465"/>
      <c r="H35" s="465"/>
      <c r="I35" s="465"/>
      <c r="J35" s="465"/>
      <c r="K35" s="465"/>
      <c r="L35" s="465"/>
      <c r="M35" s="465"/>
      <c r="N35" s="465"/>
      <c r="O35" s="465"/>
      <c r="P35" s="465"/>
      <c r="Q35" s="465"/>
      <c r="R35" s="465"/>
    </row>
    <row r="36" spans="2:18" ht="15.75" x14ac:dyDescent="0.25">
      <c r="B36" s="465" t="s">
        <v>3695</v>
      </c>
      <c r="D36" s="465"/>
      <c r="E36" s="465"/>
      <c r="F36" s="465"/>
      <c r="G36" s="465"/>
      <c r="H36" s="465"/>
      <c r="I36" s="465"/>
      <c r="J36" s="465"/>
      <c r="K36" s="465"/>
      <c r="L36" s="465"/>
      <c r="M36" s="465"/>
      <c r="N36" s="465"/>
      <c r="O36" s="465"/>
      <c r="P36" s="465"/>
      <c r="Q36" s="465"/>
      <c r="R36" s="465"/>
    </row>
    <row r="37" spans="2:18" ht="15.75" x14ac:dyDescent="0.25">
      <c r="B37" s="465" t="s">
        <v>3696</v>
      </c>
      <c r="D37" s="465"/>
      <c r="E37" s="465"/>
      <c r="F37" s="465"/>
      <c r="G37" s="465"/>
      <c r="H37" s="465"/>
      <c r="I37" s="465"/>
      <c r="J37" s="465"/>
      <c r="K37" s="465"/>
      <c r="L37" s="465"/>
      <c r="M37" s="465"/>
      <c r="N37" s="465"/>
      <c r="O37" s="465"/>
      <c r="P37" s="465"/>
      <c r="Q37" s="465"/>
      <c r="R37" s="465"/>
    </row>
    <row r="38" spans="2:18" ht="15.75" x14ac:dyDescent="0.25">
      <c r="B38" s="465"/>
      <c r="C38" s="465"/>
      <c r="D38" s="465"/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</row>
    <row r="39" spans="2:18" ht="15.75" x14ac:dyDescent="0.25">
      <c r="B39" s="465"/>
      <c r="C39" s="465"/>
      <c r="D39" s="465"/>
      <c r="E39" s="465"/>
      <c r="F39" s="465"/>
      <c r="G39" s="465"/>
      <c r="H39" s="465"/>
      <c r="I39" s="465"/>
      <c r="J39" s="465"/>
      <c r="K39" s="465"/>
      <c r="L39" s="465"/>
      <c r="M39" s="465"/>
      <c r="N39" s="465"/>
      <c r="O39" s="465"/>
      <c r="P39" s="465"/>
      <c r="Q39" s="465"/>
      <c r="R39" s="465"/>
    </row>
    <row r="64" spans="3:16" ht="15" x14ac:dyDescent="0.25">
      <c r="C64" s="568"/>
      <c r="D64" s="568"/>
      <c r="E64" s="568"/>
      <c r="F64" s="568"/>
      <c r="G64" s="568"/>
      <c r="H64" s="568"/>
      <c r="I64" s="568"/>
      <c r="J64" s="568"/>
      <c r="K64" s="568"/>
      <c r="L64" s="568"/>
      <c r="M64" s="568"/>
      <c r="N64" s="568"/>
      <c r="O64" s="568"/>
      <c r="P64" s="568"/>
    </row>
    <row r="66" spans="1:14" ht="15" x14ac:dyDescent="0.25">
      <c r="A66" s="801" t="s">
        <v>498</v>
      </c>
      <c r="B66" s="801"/>
      <c r="C66" s="801"/>
      <c r="D66" s="801"/>
      <c r="E66" s="801"/>
      <c r="F66" s="801"/>
      <c r="G66" s="801"/>
      <c r="H66" s="801"/>
      <c r="I66" s="801"/>
      <c r="J66" s="801"/>
      <c r="K66" s="801"/>
      <c r="L66" s="801"/>
      <c r="M66" s="568"/>
    </row>
    <row r="68" spans="1:14" ht="15" x14ac:dyDescent="0.25">
      <c r="N68" s="568"/>
    </row>
  </sheetData>
  <mergeCells count="1">
    <mergeCell ref="A66:L66"/>
  </mergeCells>
  <pageMargins left="0.43307086614173229" right="0.31496062992125984" top="0.39370078740157483" bottom="0.3937007874015748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L2458"/>
  <sheetViews>
    <sheetView zoomScale="80" zoomScaleNormal="80" workbookViewId="0">
      <selection activeCell="E1092" activeCellId="1" sqref="B1092 E1092"/>
    </sheetView>
  </sheetViews>
  <sheetFormatPr defaultRowHeight="12.75" x14ac:dyDescent="0.2"/>
  <cols>
    <col min="1" max="1" width="13.85546875" bestFit="1" customWidth="1"/>
    <col min="2" max="2" width="10.140625" bestFit="1" customWidth="1"/>
    <col min="3" max="3" width="9.7109375" bestFit="1" customWidth="1"/>
    <col min="4" max="4" width="5.42578125" bestFit="1" customWidth="1"/>
    <col min="5" max="5" width="31.140625" bestFit="1" customWidth="1"/>
    <col min="6" max="6" width="4.7109375" bestFit="1" customWidth="1"/>
    <col min="7" max="7" width="22.28515625" style="432" customWidth="1"/>
    <col min="8" max="8" width="23.85546875" style="432" customWidth="1"/>
    <col min="9" max="10" width="17.42578125" style="432" bestFit="1" customWidth="1"/>
    <col min="11" max="11" width="18.85546875" bestFit="1" customWidth="1"/>
    <col min="12" max="12" width="16.28515625" bestFit="1" customWidth="1"/>
  </cols>
  <sheetData>
    <row r="1" spans="1:12" s="333" customFormat="1" x14ac:dyDescent="0.2">
      <c r="B1" t="s">
        <v>3358</v>
      </c>
      <c r="C1" t="s">
        <v>2524</v>
      </c>
      <c r="D1" t="s">
        <v>2645</v>
      </c>
      <c r="E1" t="s">
        <v>2646</v>
      </c>
      <c r="F1"/>
      <c r="G1" s="432"/>
      <c r="H1" s="432"/>
      <c r="I1" s="432"/>
      <c r="J1" s="432"/>
    </row>
    <row r="2" spans="1:12" s="333" customFormat="1" x14ac:dyDescent="0.2">
      <c r="A2" s="333" t="str">
        <f>CONCATENATE(B2,D2)</f>
        <v>0TL</v>
      </c>
      <c r="B2" s="372" t="s">
        <v>1866</v>
      </c>
      <c r="C2" s="372"/>
      <c r="D2" s="372" t="s">
        <v>1867</v>
      </c>
      <c r="E2" s="372" t="s">
        <v>1868</v>
      </c>
      <c r="F2" s="372" t="s">
        <v>2525</v>
      </c>
      <c r="G2" s="433">
        <v>21243402587.759998</v>
      </c>
      <c r="H2" s="433">
        <v>21065201308.459999</v>
      </c>
      <c r="I2" s="433">
        <v>178201279.30000001</v>
      </c>
      <c r="J2" s="433">
        <v>0</v>
      </c>
      <c r="K2" s="338">
        <f>+I2+I144+I400</f>
        <v>483479470.91999996</v>
      </c>
    </row>
    <row r="3" spans="1:12" s="333" customFormat="1" x14ac:dyDescent="0.2">
      <c r="A3" s="333" t="str">
        <f t="shared" ref="A3:A66" si="0">CONCATENATE(B3,D3)</f>
        <v>010TL</v>
      </c>
      <c r="B3" t="s">
        <v>1869</v>
      </c>
      <c r="C3"/>
      <c r="D3" t="s">
        <v>1867</v>
      </c>
      <c r="E3" t="s">
        <v>1870</v>
      </c>
      <c r="F3" t="s">
        <v>2525</v>
      </c>
      <c r="G3" s="432">
        <v>816929475.07000005</v>
      </c>
      <c r="H3" s="432">
        <v>811518215.51999998</v>
      </c>
      <c r="I3" s="432">
        <v>5411259.5499999998</v>
      </c>
      <c r="J3" s="432">
        <v>0</v>
      </c>
    </row>
    <row r="4" spans="1:12" s="333" customFormat="1" x14ac:dyDescent="0.2">
      <c r="A4" s="333" t="str">
        <f t="shared" si="0"/>
        <v>01000TL</v>
      </c>
      <c r="B4" t="s">
        <v>1871</v>
      </c>
      <c r="C4"/>
      <c r="D4" t="s">
        <v>1867</v>
      </c>
      <c r="E4" t="s">
        <v>1872</v>
      </c>
      <c r="F4" t="s">
        <v>2525</v>
      </c>
      <c r="G4" s="432">
        <v>555923200.57000005</v>
      </c>
      <c r="H4" s="432">
        <v>555467971.01999998</v>
      </c>
      <c r="I4" s="432">
        <v>455229.55</v>
      </c>
      <c r="J4" s="432">
        <v>0</v>
      </c>
    </row>
    <row r="5" spans="1:12" s="333" customFormat="1" x14ac:dyDescent="0.2">
      <c r="A5" s="333" t="str">
        <f t="shared" si="0"/>
        <v>01000001TL</v>
      </c>
      <c r="B5" t="s">
        <v>1873</v>
      </c>
      <c r="C5"/>
      <c r="D5" t="s">
        <v>1867</v>
      </c>
      <c r="E5" t="s">
        <v>1870</v>
      </c>
      <c r="F5" t="s">
        <v>2525</v>
      </c>
      <c r="G5" s="432">
        <v>555923200.57000005</v>
      </c>
      <c r="H5" s="432">
        <v>555467971.01999998</v>
      </c>
      <c r="I5" s="432">
        <v>455229.55</v>
      </c>
      <c r="J5" s="432">
        <v>0</v>
      </c>
    </row>
    <row r="6" spans="1:12" s="333" customFormat="1" x14ac:dyDescent="0.2">
      <c r="A6" s="333" t="str">
        <f t="shared" si="0"/>
        <v>01001TL</v>
      </c>
      <c r="B6" t="s">
        <v>1874</v>
      </c>
      <c r="C6"/>
      <c r="D6" t="s">
        <v>1867</v>
      </c>
      <c r="E6" t="s">
        <v>1875</v>
      </c>
      <c r="F6" t="s">
        <v>2525</v>
      </c>
      <c r="G6" s="432">
        <v>3845845</v>
      </c>
      <c r="H6" s="432">
        <v>3708400</v>
      </c>
      <c r="I6" s="432">
        <v>137445</v>
      </c>
      <c r="J6" s="432">
        <v>0</v>
      </c>
    </row>
    <row r="7" spans="1:12" s="333" customFormat="1" x14ac:dyDescent="0.2">
      <c r="A7" s="333" t="str">
        <f t="shared" si="0"/>
        <v>01001654TL</v>
      </c>
      <c r="B7" t="s">
        <v>411</v>
      </c>
      <c r="C7"/>
      <c r="D7" t="s">
        <v>1867</v>
      </c>
      <c r="E7" t="s">
        <v>412</v>
      </c>
      <c r="F7" t="s">
        <v>2525</v>
      </c>
      <c r="G7" s="432">
        <v>3845845</v>
      </c>
      <c r="H7" s="432">
        <v>3708400</v>
      </c>
      <c r="I7" s="432">
        <v>137445</v>
      </c>
      <c r="J7" s="432">
        <v>0</v>
      </c>
    </row>
    <row r="8" spans="1:12" s="333" customFormat="1" x14ac:dyDescent="0.2">
      <c r="A8" s="333" t="str">
        <f t="shared" si="0"/>
        <v>01002TL</v>
      </c>
      <c r="B8" t="s">
        <v>1876</v>
      </c>
      <c r="C8"/>
      <c r="D8" t="s">
        <v>1867</v>
      </c>
      <c r="E8" t="s">
        <v>413</v>
      </c>
      <c r="F8" t="s">
        <v>2525</v>
      </c>
      <c r="G8" s="432">
        <v>48136414.5</v>
      </c>
      <c r="H8" s="432">
        <v>47651324.5</v>
      </c>
      <c r="I8" s="432">
        <v>485090</v>
      </c>
      <c r="J8" s="432">
        <v>0</v>
      </c>
      <c r="L8" s="337"/>
    </row>
    <row r="9" spans="1:12" s="333" customFormat="1" x14ac:dyDescent="0.2">
      <c r="A9" s="333" t="str">
        <f t="shared" si="0"/>
        <v>01002486TL</v>
      </c>
      <c r="B9" t="s">
        <v>1877</v>
      </c>
      <c r="C9"/>
      <c r="D9" t="s">
        <v>1867</v>
      </c>
      <c r="E9" t="s">
        <v>1878</v>
      </c>
      <c r="F9" t="s">
        <v>2525</v>
      </c>
      <c r="G9" s="432">
        <v>11415765</v>
      </c>
      <c r="H9" s="432">
        <v>11310095</v>
      </c>
      <c r="I9" s="432">
        <v>105670</v>
      </c>
      <c r="J9" s="432">
        <v>0</v>
      </c>
    </row>
    <row r="10" spans="1:12" s="333" customFormat="1" x14ac:dyDescent="0.2">
      <c r="A10" s="333" t="str">
        <f t="shared" si="0"/>
        <v>01002756TL</v>
      </c>
      <c r="B10" t="s">
        <v>1879</v>
      </c>
      <c r="C10"/>
      <c r="D10" t="s">
        <v>1867</v>
      </c>
      <c r="E10" t="s">
        <v>1880</v>
      </c>
      <c r="F10" t="s">
        <v>2525</v>
      </c>
      <c r="G10" s="432">
        <v>19424504.5</v>
      </c>
      <c r="H10" s="432">
        <v>19153504.5</v>
      </c>
      <c r="I10" s="432">
        <v>271000</v>
      </c>
      <c r="J10" s="432">
        <v>0</v>
      </c>
    </row>
    <row r="11" spans="1:12" s="333" customFormat="1" x14ac:dyDescent="0.2">
      <c r="A11" s="333" t="str">
        <f t="shared" si="0"/>
        <v>01002810TL</v>
      </c>
      <c r="B11" t="s">
        <v>1881</v>
      </c>
      <c r="C11"/>
      <c r="D11" t="s">
        <v>1867</v>
      </c>
      <c r="E11" t="s">
        <v>1882</v>
      </c>
      <c r="F11" t="s">
        <v>2525</v>
      </c>
      <c r="G11" s="432">
        <v>17296145</v>
      </c>
      <c r="H11" s="432">
        <v>17187725</v>
      </c>
      <c r="I11" s="432">
        <v>108420</v>
      </c>
      <c r="J11" s="432">
        <v>0</v>
      </c>
    </row>
    <row r="12" spans="1:12" s="333" customFormat="1" x14ac:dyDescent="0.2">
      <c r="A12" s="333" t="str">
        <f t="shared" si="0"/>
        <v>01003TL</v>
      </c>
      <c r="B12" t="s">
        <v>0</v>
      </c>
      <c r="C12"/>
      <c r="D12" t="s">
        <v>1867</v>
      </c>
      <c r="E12" t="s">
        <v>1</v>
      </c>
      <c r="F12" t="s">
        <v>2525</v>
      </c>
      <c r="G12" s="432">
        <v>110436335</v>
      </c>
      <c r="H12" s="432">
        <v>107329815</v>
      </c>
      <c r="I12" s="432">
        <v>3106520</v>
      </c>
      <c r="J12" s="432">
        <v>0</v>
      </c>
    </row>
    <row r="13" spans="1:12" s="333" customFormat="1" x14ac:dyDescent="0.2">
      <c r="A13" s="333" t="str">
        <f t="shared" si="0"/>
        <v>01003413TL</v>
      </c>
      <c r="B13" t="s">
        <v>2</v>
      </c>
      <c r="C13"/>
      <c r="D13" t="s">
        <v>1867</v>
      </c>
      <c r="E13" t="s">
        <v>3</v>
      </c>
      <c r="F13" t="s">
        <v>2525</v>
      </c>
      <c r="G13" s="432">
        <v>3797910</v>
      </c>
      <c r="H13" s="432">
        <v>3627990</v>
      </c>
      <c r="I13" s="432">
        <v>169920</v>
      </c>
      <c r="J13" s="432">
        <v>0</v>
      </c>
    </row>
    <row r="14" spans="1:12" s="333" customFormat="1" x14ac:dyDescent="0.2">
      <c r="A14" s="333" t="str">
        <f t="shared" si="0"/>
        <v>01003414TL</v>
      </c>
      <c r="B14" t="s">
        <v>4</v>
      </c>
      <c r="C14"/>
      <c r="D14" t="s">
        <v>1867</v>
      </c>
      <c r="E14" t="s">
        <v>5</v>
      </c>
      <c r="F14" t="s">
        <v>2525</v>
      </c>
      <c r="G14" s="432">
        <v>4517360</v>
      </c>
      <c r="H14" s="432">
        <v>4415070</v>
      </c>
      <c r="I14" s="432">
        <v>102290</v>
      </c>
      <c r="J14" s="432">
        <v>0</v>
      </c>
    </row>
    <row r="15" spans="1:12" s="333" customFormat="1" x14ac:dyDescent="0.2">
      <c r="A15" s="333" t="str">
        <f t="shared" si="0"/>
        <v>01003415TL</v>
      </c>
      <c r="B15" t="s">
        <v>6</v>
      </c>
      <c r="C15"/>
      <c r="D15" t="s">
        <v>1867</v>
      </c>
      <c r="E15" t="s">
        <v>7</v>
      </c>
      <c r="F15" t="s">
        <v>2525</v>
      </c>
      <c r="G15" s="432">
        <v>7970560</v>
      </c>
      <c r="H15" s="432">
        <v>7758730</v>
      </c>
      <c r="I15" s="432">
        <v>211830</v>
      </c>
      <c r="J15" s="432">
        <v>0</v>
      </c>
    </row>
    <row r="16" spans="1:12" s="333" customFormat="1" x14ac:dyDescent="0.2">
      <c r="A16" s="333" t="str">
        <f t="shared" si="0"/>
        <v>01003416TL</v>
      </c>
      <c r="B16" t="s">
        <v>8</v>
      </c>
      <c r="C16"/>
      <c r="D16" t="s">
        <v>1867</v>
      </c>
      <c r="E16" t="s">
        <v>9</v>
      </c>
      <c r="F16" t="s">
        <v>2525</v>
      </c>
      <c r="G16" s="432">
        <v>5502160</v>
      </c>
      <c r="H16" s="432">
        <v>5304635</v>
      </c>
      <c r="I16" s="432">
        <v>197525</v>
      </c>
      <c r="J16" s="432">
        <v>0</v>
      </c>
    </row>
    <row r="17" spans="1:10" s="333" customFormat="1" x14ac:dyDescent="0.2">
      <c r="A17" s="333" t="str">
        <f t="shared" si="0"/>
        <v>01003417TL</v>
      </c>
      <c r="B17" t="s">
        <v>10</v>
      </c>
      <c r="C17"/>
      <c r="D17" t="s">
        <v>1867</v>
      </c>
      <c r="E17" t="s">
        <v>11</v>
      </c>
      <c r="F17" t="s">
        <v>2525</v>
      </c>
      <c r="G17" s="432">
        <v>8796070</v>
      </c>
      <c r="H17" s="432">
        <v>8571220</v>
      </c>
      <c r="I17" s="432">
        <v>224850</v>
      </c>
      <c r="J17" s="432">
        <v>0</v>
      </c>
    </row>
    <row r="18" spans="1:10" s="333" customFormat="1" x14ac:dyDescent="0.2">
      <c r="A18" s="333" t="str">
        <f t="shared" si="0"/>
        <v>01003418TL</v>
      </c>
      <c r="B18" t="s">
        <v>12</v>
      </c>
      <c r="C18"/>
      <c r="D18" t="s">
        <v>1867</v>
      </c>
      <c r="E18" t="s">
        <v>13</v>
      </c>
      <c r="F18" t="s">
        <v>2525</v>
      </c>
      <c r="G18" s="432">
        <v>8033865</v>
      </c>
      <c r="H18" s="432">
        <v>7862175</v>
      </c>
      <c r="I18" s="432">
        <v>171690</v>
      </c>
      <c r="J18" s="432">
        <v>0</v>
      </c>
    </row>
    <row r="19" spans="1:10" s="333" customFormat="1" x14ac:dyDescent="0.2">
      <c r="A19" s="333" t="str">
        <f t="shared" si="0"/>
        <v>01003419TL</v>
      </c>
      <c r="B19" t="s">
        <v>14</v>
      </c>
      <c r="C19"/>
      <c r="D19" t="s">
        <v>1867</v>
      </c>
      <c r="E19" t="s">
        <v>15</v>
      </c>
      <c r="F19" t="s">
        <v>2525</v>
      </c>
      <c r="G19" s="432">
        <v>8368905</v>
      </c>
      <c r="H19" s="432">
        <v>8195805</v>
      </c>
      <c r="I19" s="432">
        <v>173100</v>
      </c>
      <c r="J19" s="432">
        <v>0</v>
      </c>
    </row>
    <row r="20" spans="1:10" s="333" customFormat="1" x14ac:dyDescent="0.2">
      <c r="A20" s="333" t="str">
        <f t="shared" si="0"/>
        <v>01003420TL</v>
      </c>
      <c r="B20" t="s">
        <v>16</v>
      </c>
      <c r="C20"/>
      <c r="D20" t="s">
        <v>1867</v>
      </c>
      <c r="E20" t="s">
        <v>17</v>
      </c>
      <c r="F20" t="s">
        <v>2525</v>
      </c>
      <c r="G20" s="432">
        <v>9994415</v>
      </c>
      <c r="H20" s="432">
        <v>9803660</v>
      </c>
      <c r="I20" s="432">
        <v>190755</v>
      </c>
      <c r="J20" s="432">
        <v>0</v>
      </c>
    </row>
    <row r="21" spans="1:10" s="333" customFormat="1" x14ac:dyDescent="0.2">
      <c r="A21" s="333" t="str">
        <f t="shared" si="0"/>
        <v>01003421TL</v>
      </c>
      <c r="B21" t="s">
        <v>18</v>
      </c>
      <c r="C21"/>
      <c r="D21" t="s">
        <v>1867</v>
      </c>
      <c r="E21" t="s">
        <v>19</v>
      </c>
      <c r="F21" t="s">
        <v>2525</v>
      </c>
      <c r="G21" s="432">
        <v>5470095</v>
      </c>
      <c r="H21" s="432">
        <v>5261215</v>
      </c>
      <c r="I21" s="432">
        <v>208880</v>
      </c>
      <c r="J21" s="432">
        <v>0</v>
      </c>
    </row>
    <row r="22" spans="1:10" s="333" customFormat="1" x14ac:dyDescent="0.2">
      <c r="A22" s="333" t="str">
        <f t="shared" si="0"/>
        <v>01003422TL</v>
      </c>
      <c r="B22" t="s">
        <v>20</v>
      </c>
      <c r="C22"/>
      <c r="D22" t="s">
        <v>1867</v>
      </c>
      <c r="E22" t="s">
        <v>21</v>
      </c>
      <c r="F22" t="s">
        <v>2525</v>
      </c>
      <c r="G22" s="432">
        <v>3933580</v>
      </c>
      <c r="H22" s="432">
        <v>3844485</v>
      </c>
      <c r="I22" s="432">
        <v>89095</v>
      </c>
      <c r="J22" s="432">
        <v>0</v>
      </c>
    </row>
    <row r="23" spans="1:10" s="333" customFormat="1" x14ac:dyDescent="0.2">
      <c r="A23" s="333" t="str">
        <f t="shared" si="0"/>
        <v>01003423TL</v>
      </c>
      <c r="B23" t="s">
        <v>22</v>
      </c>
      <c r="C23"/>
      <c r="D23" t="s">
        <v>1867</v>
      </c>
      <c r="E23" t="s">
        <v>23</v>
      </c>
      <c r="F23" t="s">
        <v>2525</v>
      </c>
      <c r="G23" s="432">
        <v>6500170</v>
      </c>
      <c r="H23" s="432">
        <v>6355605</v>
      </c>
      <c r="I23" s="432">
        <v>144565</v>
      </c>
      <c r="J23" s="432">
        <v>0</v>
      </c>
    </row>
    <row r="24" spans="1:10" s="333" customFormat="1" x14ac:dyDescent="0.2">
      <c r="A24" s="333" t="str">
        <f t="shared" si="0"/>
        <v>01003424TL</v>
      </c>
      <c r="B24" t="s">
        <v>24</v>
      </c>
      <c r="C24"/>
      <c r="D24" t="s">
        <v>1867</v>
      </c>
      <c r="E24" t="s">
        <v>25</v>
      </c>
      <c r="F24" t="s">
        <v>2525</v>
      </c>
      <c r="G24" s="432">
        <v>5288975</v>
      </c>
      <c r="H24" s="432">
        <v>5132950</v>
      </c>
      <c r="I24" s="432">
        <v>156025</v>
      </c>
      <c r="J24" s="432">
        <v>0</v>
      </c>
    </row>
    <row r="25" spans="1:10" s="333" customFormat="1" x14ac:dyDescent="0.2">
      <c r="A25" s="333" t="str">
        <f t="shared" si="0"/>
        <v>01003425TL</v>
      </c>
      <c r="B25" t="s">
        <v>26</v>
      </c>
      <c r="C25"/>
      <c r="D25" t="s">
        <v>1867</v>
      </c>
      <c r="E25" t="s">
        <v>27</v>
      </c>
      <c r="F25" t="s">
        <v>2525</v>
      </c>
      <c r="G25" s="432">
        <v>1375420</v>
      </c>
      <c r="H25" s="432">
        <v>1289995</v>
      </c>
      <c r="I25" s="432">
        <v>85425</v>
      </c>
      <c r="J25" s="432">
        <v>0</v>
      </c>
    </row>
    <row r="26" spans="1:10" s="333" customFormat="1" x14ac:dyDescent="0.2">
      <c r="A26" s="333" t="str">
        <f t="shared" si="0"/>
        <v>01003426TL</v>
      </c>
      <c r="B26" t="s">
        <v>28</v>
      </c>
      <c r="C26"/>
      <c r="D26" t="s">
        <v>1867</v>
      </c>
      <c r="E26" t="s">
        <v>29</v>
      </c>
      <c r="F26" t="s">
        <v>2525</v>
      </c>
      <c r="G26" s="432">
        <v>1446225</v>
      </c>
      <c r="H26" s="432">
        <v>1354780</v>
      </c>
      <c r="I26" s="432">
        <v>91445</v>
      </c>
      <c r="J26" s="432">
        <v>0</v>
      </c>
    </row>
    <row r="27" spans="1:10" s="333" customFormat="1" x14ac:dyDescent="0.2">
      <c r="A27" s="333" t="str">
        <f t="shared" si="0"/>
        <v>01003427TL</v>
      </c>
      <c r="B27" t="s">
        <v>30</v>
      </c>
      <c r="C27"/>
      <c r="D27" t="s">
        <v>1867</v>
      </c>
      <c r="E27" t="s">
        <v>31</v>
      </c>
      <c r="F27" t="s">
        <v>2525</v>
      </c>
      <c r="G27" s="432">
        <v>4460345</v>
      </c>
      <c r="H27" s="432">
        <v>4308370</v>
      </c>
      <c r="I27" s="432">
        <v>151975</v>
      </c>
      <c r="J27" s="432">
        <v>0</v>
      </c>
    </row>
    <row r="28" spans="1:10" s="333" customFormat="1" x14ac:dyDescent="0.2">
      <c r="A28" s="333" t="str">
        <f t="shared" si="0"/>
        <v>01003428TL</v>
      </c>
      <c r="B28" t="s">
        <v>32</v>
      </c>
      <c r="C28"/>
      <c r="D28" t="s">
        <v>1867</v>
      </c>
      <c r="E28" t="s">
        <v>33</v>
      </c>
      <c r="F28" t="s">
        <v>2525</v>
      </c>
      <c r="G28" s="432">
        <v>4470155</v>
      </c>
      <c r="H28" s="432">
        <v>4365550</v>
      </c>
      <c r="I28" s="432">
        <v>104605</v>
      </c>
      <c r="J28" s="432">
        <v>0</v>
      </c>
    </row>
    <row r="29" spans="1:10" s="333" customFormat="1" x14ac:dyDescent="0.2">
      <c r="A29" s="333" t="str">
        <f t="shared" si="0"/>
        <v>01003429TL</v>
      </c>
      <c r="B29" t="s">
        <v>34</v>
      </c>
      <c r="C29"/>
      <c r="D29" t="s">
        <v>1867</v>
      </c>
      <c r="E29" t="s">
        <v>35</v>
      </c>
      <c r="F29" t="s">
        <v>2525</v>
      </c>
      <c r="G29" s="432">
        <v>877305</v>
      </c>
      <c r="H29" s="432">
        <v>804150</v>
      </c>
      <c r="I29" s="432">
        <v>73155</v>
      </c>
      <c r="J29" s="432">
        <v>0</v>
      </c>
    </row>
    <row r="30" spans="1:10" s="333" customFormat="1" x14ac:dyDescent="0.2">
      <c r="A30" s="333" t="str">
        <f t="shared" si="0"/>
        <v>01003435TL</v>
      </c>
      <c r="B30" t="s">
        <v>36</v>
      </c>
      <c r="C30"/>
      <c r="D30" t="s">
        <v>1867</v>
      </c>
      <c r="E30" t="s">
        <v>37</v>
      </c>
      <c r="F30" t="s">
        <v>2525</v>
      </c>
      <c r="G30" s="432">
        <v>2756875</v>
      </c>
      <c r="H30" s="432">
        <v>2681920</v>
      </c>
      <c r="I30" s="432">
        <v>74955</v>
      </c>
      <c r="J30" s="432">
        <v>0</v>
      </c>
    </row>
    <row r="31" spans="1:10" s="333" customFormat="1" x14ac:dyDescent="0.2">
      <c r="A31" s="333" t="str">
        <f t="shared" si="0"/>
        <v>01003436TL</v>
      </c>
      <c r="B31" t="s">
        <v>38</v>
      </c>
      <c r="C31"/>
      <c r="D31" t="s">
        <v>1867</v>
      </c>
      <c r="E31" t="s">
        <v>39</v>
      </c>
      <c r="F31" t="s">
        <v>2525</v>
      </c>
      <c r="G31" s="432">
        <v>6930675</v>
      </c>
      <c r="H31" s="432">
        <v>6756105</v>
      </c>
      <c r="I31" s="432">
        <v>174570</v>
      </c>
      <c r="J31" s="432">
        <v>0</v>
      </c>
    </row>
    <row r="32" spans="1:10" s="333" customFormat="1" x14ac:dyDescent="0.2">
      <c r="A32" s="333" t="str">
        <f t="shared" si="0"/>
        <v>01003437TL</v>
      </c>
      <c r="B32" t="s">
        <v>40</v>
      </c>
      <c r="C32"/>
      <c r="D32" t="s">
        <v>1867</v>
      </c>
      <c r="E32" t="s">
        <v>41</v>
      </c>
      <c r="F32" t="s">
        <v>2525</v>
      </c>
      <c r="G32" s="432">
        <v>3369390</v>
      </c>
      <c r="H32" s="432">
        <v>3242625</v>
      </c>
      <c r="I32" s="432">
        <v>126765</v>
      </c>
      <c r="J32" s="432">
        <v>0</v>
      </c>
    </row>
    <row r="33" spans="1:10" s="333" customFormat="1" x14ac:dyDescent="0.2">
      <c r="A33" s="333" t="str">
        <f t="shared" si="0"/>
        <v>01003438TL</v>
      </c>
      <c r="B33" t="s">
        <v>42</v>
      </c>
      <c r="C33"/>
      <c r="D33" t="s">
        <v>1867</v>
      </c>
      <c r="E33" t="s">
        <v>43</v>
      </c>
      <c r="F33" t="s">
        <v>2525</v>
      </c>
      <c r="G33" s="432">
        <v>6575880</v>
      </c>
      <c r="H33" s="432">
        <v>6392780</v>
      </c>
      <c r="I33" s="432">
        <v>183100</v>
      </c>
      <c r="J33" s="432">
        <v>0</v>
      </c>
    </row>
    <row r="34" spans="1:10" s="333" customFormat="1" x14ac:dyDescent="0.2">
      <c r="A34" s="333" t="str">
        <f t="shared" si="0"/>
        <v>01004TL</v>
      </c>
      <c r="B34" t="s">
        <v>2647</v>
      </c>
      <c r="C34"/>
      <c r="D34" t="s">
        <v>1867</v>
      </c>
      <c r="E34" t="s">
        <v>1</v>
      </c>
      <c r="F34" t="s">
        <v>2525</v>
      </c>
      <c r="G34" s="432">
        <v>44903165</v>
      </c>
      <c r="H34" s="432">
        <v>44376275</v>
      </c>
      <c r="I34" s="432">
        <v>526890</v>
      </c>
      <c r="J34" s="432">
        <v>0</v>
      </c>
    </row>
    <row r="35" spans="1:10" s="333" customFormat="1" x14ac:dyDescent="0.2">
      <c r="A35" s="333" t="str">
        <f t="shared" si="0"/>
        <v>01004103TL</v>
      </c>
      <c r="B35" t="s">
        <v>2648</v>
      </c>
      <c r="C35"/>
      <c r="D35" t="s">
        <v>1867</v>
      </c>
      <c r="E35" t="s">
        <v>2649</v>
      </c>
      <c r="F35" t="s">
        <v>2525</v>
      </c>
      <c r="G35" s="432">
        <v>3647860</v>
      </c>
      <c r="H35" s="432">
        <v>3570175</v>
      </c>
      <c r="I35" s="432">
        <v>77685</v>
      </c>
      <c r="J35" s="432">
        <v>0</v>
      </c>
    </row>
    <row r="36" spans="1:10" s="333" customFormat="1" x14ac:dyDescent="0.2">
      <c r="A36" s="333" t="str">
        <f t="shared" si="0"/>
        <v>01004215TL</v>
      </c>
      <c r="B36" t="s">
        <v>2650</v>
      </c>
      <c r="C36"/>
      <c r="D36" t="s">
        <v>1867</v>
      </c>
      <c r="E36" t="s">
        <v>2651</v>
      </c>
      <c r="F36" t="s">
        <v>2525</v>
      </c>
      <c r="G36" s="432">
        <v>6022260</v>
      </c>
      <c r="H36" s="432">
        <v>5793820</v>
      </c>
      <c r="I36" s="432">
        <v>228440</v>
      </c>
      <c r="J36" s="432">
        <v>0</v>
      </c>
    </row>
    <row r="37" spans="1:10" s="333" customFormat="1" x14ac:dyDescent="0.2">
      <c r="A37" s="333" t="str">
        <f t="shared" si="0"/>
        <v>01004381TL</v>
      </c>
      <c r="B37" t="s">
        <v>2652</v>
      </c>
      <c r="C37"/>
      <c r="D37" t="s">
        <v>1867</v>
      </c>
      <c r="E37" t="s">
        <v>2653</v>
      </c>
      <c r="F37" t="s">
        <v>2525</v>
      </c>
      <c r="G37" s="432">
        <v>15507090</v>
      </c>
      <c r="H37" s="432">
        <v>15400345</v>
      </c>
      <c r="I37" s="432">
        <v>106745</v>
      </c>
      <c r="J37" s="432">
        <v>0</v>
      </c>
    </row>
    <row r="38" spans="1:10" s="333" customFormat="1" x14ac:dyDescent="0.2">
      <c r="A38" s="333" t="str">
        <f t="shared" si="0"/>
        <v>01004382TL</v>
      </c>
      <c r="B38" t="s">
        <v>2654</v>
      </c>
      <c r="C38"/>
      <c r="D38" t="s">
        <v>1867</v>
      </c>
      <c r="E38" t="s">
        <v>2655</v>
      </c>
      <c r="F38" t="s">
        <v>2525</v>
      </c>
      <c r="G38" s="432">
        <v>19725955</v>
      </c>
      <c r="H38" s="432">
        <v>19611935</v>
      </c>
      <c r="I38" s="432">
        <v>114020</v>
      </c>
      <c r="J38" s="432">
        <v>0</v>
      </c>
    </row>
    <row r="39" spans="1:10" s="333" customFormat="1" x14ac:dyDescent="0.2">
      <c r="A39" s="333" t="str">
        <f t="shared" si="0"/>
        <v>01005TL</v>
      </c>
      <c r="B39" t="s">
        <v>3101</v>
      </c>
      <c r="C39"/>
      <c r="D39" t="s">
        <v>1867</v>
      </c>
      <c r="E39" t="s">
        <v>1</v>
      </c>
      <c r="F39" t="s">
        <v>2525</v>
      </c>
      <c r="G39" s="432">
        <v>12664400</v>
      </c>
      <c r="H39" s="432">
        <v>12351705</v>
      </c>
      <c r="I39" s="432">
        <v>312695</v>
      </c>
      <c r="J39" s="432">
        <v>0</v>
      </c>
    </row>
    <row r="40" spans="1:10" s="333" customFormat="1" x14ac:dyDescent="0.2">
      <c r="A40" s="333" t="str">
        <f t="shared" si="0"/>
        <v>01005423TL</v>
      </c>
      <c r="B40" t="s">
        <v>3102</v>
      </c>
      <c r="C40"/>
      <c r="D40" t="s">
        <v>1867</v>
      </c>
      <c r="E40" t="s">
        <v>3103</v>
      </c>
      <c r="F40" t="s">
        <v>2525</v>
      </c>
      <c r="G40" s="432">
        <v>12664400</v>
      </c>
      <c r="H40" s="432">
        <v>12351705</v>
      </c>
      <c r="I40" s="432">
        <v>312695</v>
      </c>
      <c r="J40" s="432">
        <v>0</v>
      </c>
    </row>
    <row r="41" spans="1:10" s="333" customFormat="1" x14ac:dyDescent="0.2">
      <c r="A41" s="333" t="str">
        <f t="shared" si="0"/>
        <v>0103TL</v>
      </c>
      <c r="B41" t="s">
        <v>44</v>
      </c>
      <c r="C41"/>
      <c r="D41" t="s">
        <v>1867</v>
      </c>
      <c r="E41" t="s">
        <v>45</v>
      </c>
      <c r="F41" t="s">
        <v>2525</v>
      </c>
      <c r="G41" s="432">
        <v>41020115</v>
      </c>
      <c r="H41" s="432">
        <v>40632725</v>
      </c>
      <c r="I41" s="432">
        <v>387390</v>
      </c>
      <c r="J41" s="432">
        <v>0</v>
      </c>
    </row>
    <row r="42" spans="1:10" s="333" customFormat="1" x14ac:dyDescent="0.2">
      <c r="A42" s="333" t="str">
        <f t="shared" si="0"/>
        <v>01032TL</v>
      </c>
      <c r="B42" t="s">
        <v>46</v>
      </c>
      <c r="C42"/>
      <c r="D42" t="s">
        <v>1867</v>
      </c>
      <c r="E42" t="s">
        <v>45</v>
      </c>
      <c r="F42" t="s">
        <v>2525</v>
      </c>
      <c r="G42" s="432">
        <v>4260995</v>
      </c>
      <c r="H42" s="432">
        <v>4256250</v>
      </c>
      <c r="I42" s="432">
        <v>4745</v>
      </c>
      <c r="J42" s="432">
        <v>0</v>
      </c>
    </row>
    <row r="43" spans="1:10" s="333" customFormat="1" x14ac:dyDescent="0.2">
      <c r="A43" s="333" t="str">
        <f t="shared" si="0"/>
        <v>01032756TL</v>
      </c>
      <c r="B43" t="s">
        <v>47</v>
      </c>
      <c r="C43"/>
      <c r="D43" t="s">
        <v>1867</v>
      </c>
      <c r="E43" t="s">
        <v>48</v>
      </c>
      <c r="F43" t="s">
        <v>2525</v>
      </c>
      <c r="G43" s="432">
        <v>4260995</v>
      </c>
      <c r="H43" s="432">
        <v>4256250</v>
      </c>
      <c r="I43" s="432">
        <v>4745</v>
      </c>
      <c r="J43" s="432">
        <v>0</v>
      </c>
    </row>
    <row r="44" spans="1:10" s="333" customFormat="1" x14ac:dyDescent="0.2">
      <c r="A44" s="333" t="str">
        <f t="shared" si="0"/>
        <v>01033TL</v>
      </c>
      <c r="B44" t="s">
        <v>49</v>
      </c>
      <c r="C44"/>
      <c r="D44" t="s">
        <v>1867</v>
      </c>
      <c r="E44" t="s">
        <v>45</v>
      </c>
      <c r="F44" t="s">
        <v>2525</v>
      </c>
      <c r="G44" s="432">
        <v>19285660</v>
      </c>
      <c r="H44" s="432">
        <v>18952340</v>
      </c>
      <c r="I44" s="432">
        <v>333320</v>
      </c>
      <c r="J44" s="432">
        <v>0</v>
      </c>
    </row>
    <row r="45" spans="1:10" s="333" customFormat="1" x14ac:dyDescent="0.2">
      <c r="A45" s="333" t="str">
        <f t="shared" si="0"/>
        <v>01033413TL</v>
      </c>
      <c r="B45" t="s">
        <v>50</v>
      </c>
      <c r="C45"/>
      <c r="D45" t="s">
        <v>1867</v>
      </c>
      <c r="E45" t="s">
        <v>3</v>
      </c>
      <c r="F45" t="s">
        <v>2525</v>
      </c>
      <c r="G45" s="432">
        <v>502650</v>
      </c>
      <c r="H45" s="432">
        <v>499915</v>
      </c>
      <c r="I45" s="432">
        <v>2735</v>
      </c>
      <c r="J45" s="432">
        <v>0</v>
      </c>
    </row>
    <row r="46" spans="1:10" s="333" customFormat="1" x14ac:dyDescent="0.2">
      <c r="A46" s="333" t="str">
        <f t="shared" si="0"/>
        <v>01033414TL</v>
      </c>
      <c r="B46" t="s">
        <v>51</v>
      </c>
      <c r="C46"/>
      <c r="D46" t="s">
        <v>1867</v>
      </c>
      <c r="E46" t="s">
        <v>5</v>
      </c>
      <c r="F46" t="s">
        <v>2525</v>
      </c>
      <c r="G46" s="432">
        <v>726225</v>
      </c>
      <c r="H46" s="432">
        <v>716850</v>
      </c>
      <c r="I46" s="432">
        <v>9375</v>
      </c>
      <c r="J46" s="432">
        <v>0</v>
      </c>
    </row>
    <row r="47" spans="1:10" s="333" customFormat="1" x14ac:dyDescent="0.2">
      <c r="A47" s="333" t="str">
        <f t="shared" si="0"/>
        <v>01033415TL</v>
      </c>
      <c r="B47" t="s">
        <v>52</v>
      </c>
      <c r="C47"/>
      <c r="D47" t="s">
        <v>1867</v>
      </c>
      <c r="E47" t="s">
        <v>7</v>
      </c>
      <c r="F47" t="s">
        <v>2525</v>
      </c>
      <c r="G47" s="432">
        <v>1527175</v>
      </c>
      <c r="H47" s="432">
        <v>1513315</v>
      </c>
      <c r="I47" s="432">
        <v>13860</v>
      </c>
      <c r="J47" s="432">
        <v>0</v>
      </c>
    </row>
    <row r="48" spans="1:10" s="333" customFormat="1" x14ac:dyDescent="0.2">
      <c r="A48" s="333" t="str">
        <f t="shared" si="0"/>
        <v>01033416TL</v>
      </c>
      <c r="B48" t="s">
        <v>53</v>
      </c>
      <c r="C48"/>
      <c r="D48" t="s">
        <v>1867</v>
      </c>
      <c r="E48" t="s">
        <v>9</v>
      </c>
      <c r="F48" t="s">
        <v>2525</v>
      </c>
      <c r="G48" s="432">
        <v>986765</v>
      </c>
      <c r="H48" s="432">
        <v>961515</v>
      </c>
      <c r="I48" s="432">
        <v>25250</v>
      </c>
      <c r="J48" s="432">
        <v>0</v>
      </c>
    </row>
    <row r="49" spans="1:10" s="333" customFormat="1" x14ac:dyDescent="0.2">
      <c r="A49" s="333" t="str">
        <f t="shared" si="0"/>
        <v>01033417TL</v>
      </c>
      <c r="B49" t="s">
        <v>54</v>
      </c>
      <c r="C49"/>
      <c r="D49" t="s">
        <v>1867</v>
      </c>
      <c r="E49" t="s">
        <v>11</v>
      </c>
      <c r="F49" t="s">
        <v>2525</v>
      </c>
      <c r="G49" s="432">
        <v>810130</v>
      </c>
      <c r="H49" s="432">
        <v>806230</v>
      </c>
      <c r="I49" s="432">
        <v>3900</v>
      </c>
      <c r="J49" s="432">
        <v>0</v>
      </c>
    </row>
    <row r="50" spans="1:10" s="333" customFormat="1" x14ac:dyDescent="0.2">
      <c r="A50" s="333" t="str">
        <f t="shared" si="0"/>
        <v>01033418TL</v>
      </c>
      <c r="B50" t="s">
        <v>55</v>
      </c>
      <c r="C50"/>
      <c r="D50" t="s">
        <v>1867</v>
      </c>
      <c r="E50" t="s">
        <v>13</v>
      </c>
      <c r="F50" t="s">
        <v>2525</v>
      </c>
      <c r="G50" s="432">
        <v>1775905</v>
      </c>
      <c r="H50" s="432">
        <v>1772985</v>
      </c>
      <c r="I50" s="432">
        <v>2920</v>
      </c>
      <c r="J50" s="432">
        <v>0</v>
      </c>
    </row>
    <row r="51" spans="1:10" s="333" customFormat="1" x14ac:dyDescent="0.2">
      <c r="A51" s="333" t="str">
        <f t="shared" si="0"/>
        <v>01033419TL</v>
      </c>
      <c r="B51" t="s">
        <v>56</v>
      </c>
      <c r="C51"/>
      <c r="D51" t="s">
        <v>1867</v>
      </c>
      <c r="E51" t="s">
        <v>15</v>
      </c>
      <c r="F51" t="s">
        <v>2525</v>
      </c>
      <c r="G51" s="432">
        <v>2024565</v>
      </c>
      <c r="H51" s="432">
        <v>1977920</v>
      </c>
      <c r="I51" s="432">
        <v>46645</v>
      </c>
      <c r="J51" s="432">
        <v>0</v>
      </c>
    </row>
    <row r="52" spans="1:10" s="333" customFormat="1" x14ac:dyDescent="0.2">
      <c r="A52" s="333" t="str">
        <f t="shared" si="0"/>
        <v>01033420TL</v>
      </c>
      <c r="B52" t="s">
        <v>57</v>
      </c>
      <c r="C52"/>
      <c r="D52" t="s">
        <v>1867</v>
      </c>
      <c r="E52" t="s">
        <v>17</v>
      </c>
      <c r="F52" t="s">
        <v>2525</v>
      </c>
      <c r="G52" s="432">
        <v>1674390</v>
      </c>
      <c r="H52" s="432">
        <v>1639380</v>
      </c>
      <c r="I52" s="432">
        <v>35010</v>
      </c>
      <c r="J52" s="432">
        <v>0</v>
      </c>
    </row>
    <row r="53" spans="1:10" s="333" customFormat="1" x14ac:dyDescent="0.2">
      <c r="A53" s="333" t="str">
        <f t="shared" si="0"/>
        <v>01033421TL</v>
      </c>
      <c r="B53" t="s">
        <v>58</v>
      </c>
      <c r="C53"/>
      <c r="D53" t="s">
        <v>1867</v>
      </c>
      <c r="E53" t="s">
        <v>19</v>
      </c>
      <c r="F53" t="s">
        <v>2525</v>
      </c>
      <c r="G53" s="432">
        <v>901110</v>
      </c>
      <c r="H53" s="432">
        <v>891580</v>
      </c>
      <c r="I53" s="432">
        <v>9530</v>
      </c>
      <c r="J53" s="432">
        <v>0</v>
      </c>
    </row>
    <row r="54" spans="1:10" s="333" customFormat="1" x14ac:dyDescent="0.2">
      <c r="A54" s="333" t="str">
        <f t="shared" si="0"/>
        <v>01033422TL</v>
      </c>
      <c r="B54" t="s">
        <v>59</v>
      </c>
      <c r="C54"/>
      <c r="D54" t="s">
        <v>1867</v>
      </c>
      <c r="E54" t="s">
        <v>21</v>
      </c>
      <c r="F54" t="s">
        <v>2525</v>
      </c>
      <c r="G54" s="432">
        <v>525845</v>
      </c>
      <c r="H54" s="432">
        <v>499200</v>
      </c>
      <c r="I54" s="432">
        <v>26645</v>
      </c>
      <c r="J54" s="432">
        <v>0</v>
      </c>
    </row>
    <row r="55" spans="1:10" s="333" customFormat="1" x14ac:dyDescent="0.2">
      <c r="A55" s="333" t="str">
        <f t="shared" si="0"/>
        <v>01033423TL</v>
      </c>
      <c r="B55" t="s">
        <v>60</v>
      </c>
      <c r="C55"/>
      <c r="D55" t="s">
        <v>1867</v>
      </c>
      <c r="E55" t="s">
        <v>23</v>
      </c>
      <c r="F55" t="s">
        <v>2525</v>
      </c>
      <c r="G55" s="432">
        <v>1255745</v>
      </c>
      <c r="H55" s="432">
        <v>1215790</v>
      </c>
      <c r="I55" s="432">
        <v>39955</v>
      </c>
      <c r="J55" s="432">
        <v>0</v>
      </c>
    </row>
    <row r="56" spans="1:10" s="333" customFormat="1" x14ac:dyDescent="0.2">
      <c r="A56" s="333" t="str">
        <f t="shared" si="0"/>
        <v>01033424TL</v>
      </c>
      <c r="B56" t="s">
        <v>61</v>
      </c>
      <c r="C56"/>
      <c r="D56" t="s">
        <v>1867</v>
      </c>
      <c r="E56" t="s">
        <v>25</v>
      </c>
      <c r="F56" t="s">
        <v>2525</v>
      </c>
      <c r="G56" s="432">
        <v>884150</v>
      </c>
      <c r="H56" s="432">
        <v>870260</v>
      </c>
      <c r="I56" s="432">
        <v>13890</v>
      </c>
      <c r="J56" s="432">
        <v>0</v>
      </c>
    </row>
    <row r="57" spans="1:10" s="333" customFormat="1" x14ac:dyDescent="0.2">
      <c r="A57" s="333" t="str">
        <f t="shared" si="0"/>
        <v>01033425TL</v>
      </c>
      <c r="B57" t="s">
        <v>62</v>
      </c>
      <c r="C57"/>
      <c r="D57" t="s">
        <v>1867</v>
      </c>
      <c r="E57" t="s">
        <v>27</v>
      </c>
      <c r="F57" t="s">
        <v>2525</v>
      </c>
      <c r="G57" s="432">
        <v>165050</v>
      </c>
      <c r="H57" s="432">
        <v>156000</v>
      </c>
      <c r="I57" s="432">
        <v>9050</v>
      </c>
      <c r="J57" s="432">
        <v>0</v>
      </c>
    </row>
    <row r="58" spans="1:10" s="333" customFormat="1" x14ac:dyDescent="0.2">
      <c r="A58" s="333" t="str">
        <f t="shared" si="0"/>
        <v>01033426TL</v>
      </c>
      <c r="B58" t="s">
        <v>63</v>
      </c>
      <c r="C58"/>
      <c r="D58" t="s">
        <v>1867</v>
      </c>
      <c r="E58" t="s">
        <v>29</v>
      </c>
      <c r="F58" t="s">
        <v>2525</v>
      </c>
      <c r="G58" s="432">
        <v>116785</v>
      </c>
      <c r="H58" s="432">
        <v>116275</v>
      </c>
      <c r="I58" s="432">
        <v>510</v>
      </c>
      <c r="J58" s="432">
        <v>0</v>
      </c>
    </row>
    <row r="59" spans="1:10" s="333" customFormat="1" x14ac:dyDescent="0.2">
      <c r="A59" s="333" t="str">
        <f t="shared" si="0"/>
        <v>01033427TL</v>
      </c>
      <c r="B59" t="s">
        <v>64</v>
      </c>
      <c r="C59"/>
      <c r="D59" t="s">
        <v>1867</v>
      </c>
      <c r="E59" t="s">
        <v>31</v>
      </c>
      <c r="F59" t="s">
        <v>2525</v>
      </c>
      <c r="G59" s="432">
        <v>631455</v>
      </c>
      <c r="H59" s="432">
        <v>631255</v>
      </c>
      <c r="I59" s="432">
        <v>200</v>
      </c>
      <c r="J59" s="432">
        <v>0</v>
      </c>
    </row>
    <row r="60" spans="1:10" s="333" customFormat="1" x14ac:dyDescent="0.2">
      <c r="A60" s="333" t="str">
        <f t="shared" si="0"/>
        <v>01033428TL</v>
      </c>
      <c r="B60" t="s">
        <v>65</v>
      </c>
      <c r="C60"/>
      <c r="D60" t="s">
        <v>1867</v>
      </c>
      <c r="E60" t="s">
        <v>33</v>
      </c>
      <c r="F60" t="s">
        <v>2525</v>
      </c>
      <c r="G60" s="432">
        <v>563020</v>
      </c>
      <c r="H60" s="432">
        <v>553415</v>
      </c>
      <c r="I60" s="432">
        <v>9605</v>
      </c>
      <c r="J60" s="432">
        <v>0</v>
      </c>
    </row>
    <row r="61" spans="1:10" s="333" customFormat="1" x14ac:dyDescent="0.2">
      <c r="A61" s="333" t="str">
        <f t="shared" si="0"/>
        <v>01033429TL</v>
      </c>
      <c r="B61" t="s">
        <v>66</v>
      </c>
      <c r="C61"/>
      <c r="D61" t="s">
        <v>1867</v>
      </c>
      <c r="E61" t="s">
        <v>35</v>
      </c>
      <c r="F61" t="s">
        <v>2525</v>
      </c>
      <c r="G61" s="432">
        <v>76090</v>
      </c>
      <c r="H61" s="432">
        <v>70720</v>
      </c>
      <c r="I61" s="432">
        <v>5370</v>
      </c>
      <c r="J61" s="432">
        <v>0</v>
      </c>
    </row>
    <row r="62" spans="1:10" s="333" customFormat="1" x14ac:dyDescent="0.2">
      <c r="A62" s="333" t="str">
        <f t="shared" si="0"/>
        <v>01033435TL</v>
      </c>
      <c r="B62" t="s">
        <v>67</v>
      </c>
      <c r="C62"/>
      <c r="D62" t="s">
        <v>1867</v>
      </c>
      <c r="E62" t="s">
        <v>37</v>
      </c>
      <c r="F62" t="s">
        <v>2525</v>
      </c>
      <c r="G62" s="432">
        <v>429605</v>
      </c>
      <c r="H62" s="432">
        <v>422035</v>
      </c>
      <c r="I62" s="432">
        <v>7570</v>
      </c>
      <c r="J62" s="432">
        <v>0</v>
      </c>
    </row>
    <row r="63" spans="1:10" s="333" customFormat="1" x14ac:dyDescent="0.2">
      <c r="A63" s="333" t="str">
        <f t="shared" si="0"/>
        <v>01033436TL</v>
      </c>
      <c r="B63" t="s">
        <v>68</v>
      </c>
      <c r="C63"/>
      <c r="D63" t="s">
        <v>1867</v>
      </c>
      <c r="E63" t="s">
        <v>39</v>
      </c>
      <c r="F63" t="s">
        <v>2525</v>
      </c>
      <c r="G63" s="432">
        <v>1506650</v>
      </c>
      <c r="H63" s="432">
        <v>1504800</v>
      </c>
      <c r="I63" s="432">
        <v>1850</v>
      </c>
      <c r="J63" s="432">
        <v>0</v>
      </c>
    </row>
    <row r="64" spans="1:10" s="333" customFormat="1" x14ac:dyDescent="0.2">
      <c r="A64" s="333" t="str">
        <f t="shared" si="0"/>
        <v>01033437TL</v>
      </c>
      <c r="B64" t="s">
        <v>69</v>
      </c>
      <c r="C64"/>
      <c r="D64" t="s">
        <v>1867</v>
      </c>
      <c r="E64" t="s">
        <v>41</v>
      </c>
      <c r="F64" t="s">
        <v>2525</v>
      </c>
      <c r="G64" s="432">
        <v>638845</v>
      </c>
      <c r="H64" s="432">
        <v>620355</v>
      </c>
      <c r="I64" s="432">
        <v>18490</v>
      </c>
      <c r="J64" s="432">
        <v>0</v>
      </c>
    </row>
    <row r="65" spans="1:10" s="333" customFormat="1" x14ac:dyDescent="0.2">
      <c r="A65" s="333" t="str">
        <f t="shared" si="0"/>
        <v>01033438TL</v>
      </c>
      <c r="B65" t="s">
        <v>70</v>
      </c>
      <c r="C65"/>
      <c r="D65" t="s">
        <v>1867</v>
      </c>
      <c r="E65" t="s">
        <v>43</v>
      </c>
      <c r="F65" t="s">
        <v>2525</v>
      </c>
      <c r="G65" s="432">
        <v>1563505</v>
      </c>
      <c r="H65" s="432">
        <v>1512545</v>
      </c>
      <c r="I65" s="432">
        <v>50960</v>
      </c>
      <c r="J65" s="432">
        <v>0</v>
      </c>
    </row>
    <row r="66" spans="1:10" s="333" customFormat="1" x14ac:dyDescent="0.2">
      <c r="A66" s="333" t="str">
        <f t="shared" si="0"/>
        <v>01034TL</v>
      </c>
      <c r="B66" t="s">
        <v>2656</v>
      </c>
      <c r="C66"/>
      <c r="D66" t="s">
        <v>1867</v>
      </c>
      <c r="E66" t="s">
        <v>45</v>
      </c>
      <c r="F66" t="s">
        <v>2525</v>
      </c>
      <c r="G66" s="432">
        <v>14003185</v>
      </c>
      <c r="H66" s="432">
        <v>13967900</v>
      </c>
      <c r="I66" s="432">
        <v>35285</v>
      </c>
      <c r="J66" s="432">
        <v>0</v>
      </c>
    </row>
    <row r="67" spans="1:10" s="333" customFormat="1" x14ac:dyDescent="0.2">
      <c r="A67" s="333" t="str">
        <f t="shared" ref="A67:A130" si="1">CONCATENATE(B67,D67)</f>
        <v>01034381TL</v>
      </c>
      <c r="B67" t="s">
        <v>2657</v>
      </c>
      <c r="C67"/>
      <c r="D67" t="s">
        <v>1867</v>
      </c>
      <c r="E67" t="s">
        <v>2653</v>
      </c>
      <c r="F67" t="s">
        <v>2525</v>
      </c>
      <c r="G67" s="432">
        <v>6743395</v>
      </c>
      <c r="H67" s="432">
        <v>6715445</v>
      </c>
      <c r="I67" s="432">
        <v>27950</v>
      </c>
      <c r="J67" s="432">
        <v>0</v>
      </c>
    </row>
    <row r="68" spans="1:10" s="333" customFormat="1" x14ac:dyDescent="0.2">
      <c r="A68" s="333" t="str">
        <f t="shared" si="1"/>
        <v>01034382TL</v>
      </c>
      <c r="B68" t="s">
        <v>2658</v>
      </c>
      <c r="C68"/>
      <c r="D68" t="s">
        <v>1867</v>
      </c>
      <c r="E68" t="s">
        <v>2655</v>
      </c>
      <c r="F68" t="s">
        <v>2525</v>
      </c>
      <c r="G68" s="432">
        <v>7259790</v>
      </c>
      <c r="H68" s="432">
        <v>7252455</v>
      </c>
      <c r="I68" s="432">
        <v>7335</v>
      </c>
      <c r="J68" s="432">
        <v>0</v>
      </c>
    </row>
    <row r="69" spans="1:10" s="333" customFormat="1" x14ac:dyDescent="0.2">
      <c r="A69" s="333" t="str">
        <f t="shared" si="1"/>
        <v>01035TL</v>
      </c>
      <c r="B69" t="s">
        <v>3104</v>
      </c>
      <c r="C69"/>
      <c r="D69" t="s">
        <v>1867</v>
      </c>
      <c r="E69" t="s">
        <v>45</v>
      </c>
      <c r="F69" t="s">
        <v>2525</v>
      </c>
      <c r="G69" s="432">
        <v>3470275</v>
      </c>
      <c r="H69" s="432">
        <v>3456235</v>
      </c>
      <c r="I69" s="432">
        <v>14040</v>
      </c>
      <c r="J69" s="432">
        <v>0</v>
      </c>
    </row>
    <row r="70" spans="1:10" s="333" customFormat="1" x14ac:dyDescent="0.2">
      <c r="A70" s="333" t="str">
        <f t="shared" si="1"/>
        <v>01035423TL</v>
      </c>
      <c r="B70" t="s">
        <v>3105</v>
      </c>
      <c r="C70"/>
      <c r="D70" t="s">
        <v>1867</v>
      </c>
      <c r="E70" t="s">
        <v>3103</v>
      </c>
      <c r="F70" t="s">
        <v>2525</v>
      </c>
      <c r="G70" s="432">
        <v>3470275</v>
      </c>
      <c r="H70" s="432">
        <v>3456235</v>
      </c>
      <c r="I70" s="432">
        <v>14040</v>
      </c>
      <c r="J70" s="432">
        <v>0</v>
      </c>
    </row>
    <row r="71" spans="1:10" s="333" customFormat="1" x14ac:dyDescent="0.2">
      <c r="A71" s="333" t="str">
        <f t="shared" si="1"/>
        <v>011TL</v>
      </c>
      <c r="B71" t="s">
        <v>1883</v>
      </c>
      <c r="C71"/>
      <c r="D71" t="s">
        <v>1867</v>
      </c>
      <c r="E71" t="s">
        <v>742</v>
      </c>
      <c r="F71" t="s">
        <v>2525</v>
      </c>
      <c r="G71" s="432">
        <v>94888668.700000003</v>
      </c>
      <c r="H71" s="432">
        <v>94542537.400000006</v>
      </c>
      <c r="I71" s="432">
        <v>346131.3</v>
      </c>
      <c r="J71" s="432">
        <v>0</v>
      </c>
    </row>
    <row r="72" spans="1:10" s="333" customFormat="1" x14ac:dyDescent="0.2">
      <c r="A72" s="333" t="str">
        <f t="shared" si="1"/>
        <v>01100TL</v>
      </c>
      <c r="B72" t="s">
        <v>743</v>
      </c>
      <c r="C72"/>
      <c r="D72" t="s">
        <v>1867</v>
      </c>
      <c r="E72" t="s">
        <v>744</v>
      </c>
      <c r="F72" t="s">
        <v>2525</v>
      </c>
      <c r="G72" s="432">
        <v>94888668.700000003</v>
      </c>
      <c r="H72" s="432">
        <v>94542537.400000006</v>
      </c>
      <c r="I72" s="432">
        <v>346131.3</v>
      </c>
      <c r="J72" s="432">
        <v>0</v>
      </c>
    </row>
    <row r="73" spans="1:10" s="333" customFormat="1" x14ac:dyDescent="0.2">
      <c r="A73" s="333" t="str">
        <f t="shared" si="1"/>
        <v>01100001TL</v>
      </c>
      <c r="B73" t="s">
        <v>745</v>
      </c>
      <c r="C73"/>
      <c r="D73" t="s">
        <v>1867</v>
      </c>
      <c r="E73" t="s">
        <v>746</v>
      </c>
      <c r="F73" t="s">
        <v>2525</v>
      </c>
      <c r="G73" s="432">
        <v>94888668.700000003</v>
      </c>
      <c r="H73" s="432">
        <v>94542537.400000006</v>
      </c>
      <c r="I73" s="432">
        <v>346131.3</v>
      </c>
      <c r="J73" s="432">
        <v>0</v>
      </c>
    </row>
    <row r="74" spans="1:10" s="333" customFormat="1" x14ac:dyDescent="0.2">
      <c r="A74" s="333" t="str">
        <f t="shared" si="1"/>
        <v>01100001USD</v>
      </c>
      <c r="B74" t="s">
        <v>745</v>
      </c>
      <c r="C74"/>
      <c r="D74" t="s">
        <v>2515</v>
      </c>
      <c r="E74" t="s">
        <v>746</v>
      </c>
      <c r="F74" t="s">
        <v>2525</v>
      </c>
      <c r="G74" s="432">
        <v>18128068.32</v>
      </c>
      <c r="H74" s="432">
        <v>18096023.32</v>
      </c>
      <c r="I74" s="432">
        <v>32045</v>
      </c>
      <c r="J74" s="432">
        <v>0</v>
      </c>
    </row>
    <row r="75" spans="1:10" s="333" customFormat="1" x14ac:dyDescent="0.2">
      <c r="A75" s="333" t="str">
        <f t="shared" si="1"/>
        <v>01100001GBP</v>
      </c>
      <c r="B75" t="s">
        <v>745</v>
      </c>
      <c r="C75"/>
      <c r="D75" t="s">
        <v>747</v>
      </c>
      <c r="E75" t="s">
        <v>746</v>
      </c>
      <c r="F75" t="s">
        <v>2525</v>
      </c>
      <c r="G75" s="432">
        <v>5997797.0800000001</v>
      </c>
      <c r="H75" s="432">
        <v>5951027.0800000001</v>
      </c>
      <c r="I75" s="432">
        <v>46770</v>
      </c>
      <c r="J75" s="432">
        <v>0</v>
      </c>
    </row>
    <row r="76" spans="1:10" s="333" customFormat="1" x14ac:dyDescent="0.2">
      <c r="A76" s="333" t="str">
        <f t="shared" si="1"/>
        <v>01100001EUR</v>
      </c>
      <c r="B76" t="s">
        <v>745</v>
      </c>
      <c r="C76"/>
      <c r="D76" t="s">
        <v>748</v>
      </c>
      <c r="E76" t="s">
        <v>746</v>
      </c>
      <c r="F76" t="s">
        <v>2525</v>
      </c>
      <c r="G76" s="432">
        <v>7716745.9500000002</v>
      </c>
      <c r="H76" s="432">
        <v>7700090.9500000002</v>
      </c>
      <c r="I76" s="432">
        <v>16655</v>
      </c>
      <c r="J76" s="432">
        <v>0</v>
      </c>
    </row>
    <row r="77" spans="1:10" s="333" customFormat="1" x14ac:dyDescent="0.2">
      <c r="A77" s="333" t="str">
        <f t="shared" si="1"/>
        <v>012TL</v>
      </c>
      <c r="B77" t="s">
        <v>749</v>
      </c>
      <c r="C77"/>
      <c r="D77" t="s">
        <v>1867</v>
      </c>
      <c r="E77" t="s">
        <v>750</v>
      </c>
      <c r="F77" t="s">
        <v>2525</v>
      </c>
      <c r="G77" s="432">
        <v>307026110</v>
      </c>
      <c r="H77" s="432">
        <v>307026110</v>
      </c>
      <c r="I77" s="432">
        <v>0</v>
      </c>
      <c r="J77" s="432">
        <v>0</v>
      </c>
    </row>
    <row r="78" spans="1:10" s="333" customFormat="1" x14ac:dyDescent="0.2">
      <c r="A78" s="333" t="str">
        <f t="shared" si="1"/>
        <v>01204TL</v>
      </c>
      <c r="B78" t="s">
        <v>751</v>
      </c>
      <c r="C78"/>
      <c r="D78" t="s">
        <v>1867</v>
      </c>
      <c r="E78" t="s">
        <v>752</v>
      </c>
      <c r="F78" t="s">
        <v>2525</v>
      </c>
      <c r="G78" s="432">
        <v>307026110</v>
      </c>
      <c r="H78" s="432">
        <v>307026110</v>
      </c>
      <c r="I78" s="432">
        <v>0</v>
      </c>
      <c r="J78" s="432">
        <v>0</v>
      </c>
    </row>
    <row r="79" spans="1:10" s="333" customFormat="1" x14ac:dyDescent="0.2">
      <c r="A79" s="333" t="str">
        <f t="shared" si="1"/>
        <v>013TL</v>
      </c>
      <c r="B79" t="s">
        <v>753</v>
      </c>
      <c r="C79"/>
      <c r="D79" t="s">
        <v>1867</v>
      </c>
      <c r="E79" t="s">
        <v>754</v>
      </c>
      <c r="F79" t="s">
        <v>2525</v>
      </c>
      <c r="G79" s="432">
        <v>27611367</v>
      </c>
      <c r="H79" s="432">
        <v>27611367</v>
      </c>
      <c r="I79" s="432">
        <v>0</v>
      </c>
      <c r="J79" s="432">
        <v>0</v>
      </c>
    </row>
    <row r="80" spans="1:10" s="333" customFormat="1" x14ac:dyDescent="0.2">
      <c r="A80" s="333" t="str">
        <f t="shared" si="1"/>
        <v>01304TL</v>
      </c>
      <c r="B80" t="s">
        <v>755</v>
      </c>
      <c r="C80"/>
      <c r="D80" t="s">
        <v>1867</v>
      </c>
      <c r="E80" t="s">
        <v>756</v>
      </c>
      <c r="F80" t="s">
        <v>2525</v>
      </c>
      <c r="G80" s="432">
        <v>27611367</v>
      </c>
      <c r="H80" s="432">
        <v>27611367</v>
      </c>
      <c r="I80" s="432">
        <v>0</v>
      </c>
      <c r="J80" s="432">
        <v>0</v>
      </c>
    </row>
    <row r="81" spans="1:10" s="333" customFormat="1" x14ac:dyDescent="0.2">
      <c r="A81" s="333" t="str">
        <f t="shared" si="1"/>
        <v>01304USD</v>
      </c>
      <c r="B81" t="s">
        <v>755</v>
      </c>
      <c r="C81"/>
      <c r="D81" t="s">
        <v>2515</v>
      </c>
      <c r="E81" t="s">
        <v>756</v>
      </c>
      <c r="F81" t="s">
        <v>2525</v>
      </c>
      <c r="G81" s="432">
        <v>15865667</v>
      </c>
      <c r="H81" s="432">
        <v>15865667</v>
      </c>
      <c r="I81" s="432">
        <v>0</v>
      </c>
      <c r="J81" s="432">
        <v>0</v>
      </c>
    </row>
    <row r="82" spans="1:10" s="333" customFormat="1" x14ac:dyDescent="0.2">
      <c r="A82" s="333" t="str">
        <f t="shared" si="1"/>
        <v>01304GBP</v>
      </c>
      <c r="B82" t="s">
        <v>755</v>
      </c>
      <c r="C82"/>
      <c r="D82" t="s">
        <v>747</v>
      </c>
      <c r="E82" t="s">
        <v>756</v>
      </c>
      <c r="F82" t="s">
        <v>2525</v>
      </c>
      <c r="G82" s="432">
        <v>4889740</v>
      </c>
      <c r="H82" s="432">
        <v>4889740</v>
      </c>
      <c r="I82" s="432">
        <v>0</v>
      </c>
      <c r="J82" s="432">
        <v>0</v>
      </c>
    </row>
    <row r="83" spans="1:10" s="333" customFormat="1" x14ac:dyDescent="0.2">
      <c r="A83" s="333" t="str">
        <f t="shared" si="1"/>
        <v>01304EUR</v>
      </c>
      <c r="B83" t="s">
        <v>755</v>
      </c>
      <c r="C83"/>
      <c r="D83" t="s">
        <v>748</v>
      </c>
      <c r="E83" t="s">
        <v>756</v>
      </c>
      <c r="F83" t="s">
        <v>2525</v>
      </c>
      <c r="G83" s="432">
        <v>6855960</v>
      </c>
      <c r="H83" s="432">
        <v>6855960</v>
      </c>
      <c r="I83" s="432">
        <v>0</v>
      </c>
      <c r="J83" s="432">
        <v>0</v>
      </c>
    </row>
    <row r="84" spans="1:10" s="333" customFormat="1" x14ac:dyDescent="0.2">
      <c r="A84" s="333" t="str">
        <f t="shared" si="1"/>
        <v>020TL</v>
      </c>
      <c r="B84" t="s">
        <v>757</v>
      </c>
      <c r="C84"/>
      <c r="D84" t="s">
        <v>1867</v>
      </c>
      <c r="E84" t="s">
        <v>758</v>
      </c>
      <c r="F84" t="s">
        <v>2525</v>
      </c>
      <c r="G84" s="432">
        <v>1785540939.1700001</v>
      </c>
      <c r="H84" s="432">
        <v>1730282426.8099999</v>
      </c>
      <c r="I84" s="432">
        <v>55258512.359999999</v>
      </c>
      <c r="J84" s="432">
        <v>0</v>
      </c>
    </row>
    <row r="85" spans="1:10" s="333" customFormat="1" x14ac:dyDescent="0.2">
      <c r="A85" s="333" t="str">
        <f t="shared" si="1"/>
        <v>02000TL</v>
      </c>
      <c r="B85" t="s">
        <v>759</v>
      </c>
      <c r="C85"/>
      <c r="D85" t="s">
        <v>1867</v>
      </c>
      <c r="E85" t="s">
        <v>760</v>
      </c>
      <c r="F85" t="s">
        <v>2525</v>
      </c>
      <c r="G85" s="432">
        <v>1785540939.1700001</v>
      </c>
      <c r="H85" s="432">
        <v>1730282426.8099999</v>
      </c>
      <c r="I85" s="432">
        <v>55258512.359999999</v>
      </c>
      <c r="J85" s="432">
        <v>0</v>
      </c>
    </row>
    <row r="86" spans="1:10" s="333" customFormat="1" x14ac:dyDescent="0.2">
      <c r="A86" s="333" t="str">
        <f t="shared" si="1"/>
        <v>020000TL</v>
      </c>
      <c r="B86" t="s">
        <v>761</v>
      </c>
      <c r="C86"/>
      <c r="D86" t="s">
        <v>1867</v>
      </c>
      <c r="E86" t="s">
        <v>762</v>
      </c>
      <c r="F86" t="s">
        <v>2525</v>
      </c>
      <c r="G86" s="432">
        <v>1379540779.8</v>
      </c>
      <c r="H86" s="432">
        <v>1324282267.4400001</v>
      </c>
      <c r="I86" s="432">
        <v>55258512.359999999</v>
      </c>
      <c r="J86" s="432">
        <v>0</v>
      </c>
    </row>
    <row r="87" spans="1:10" s="333" customFormat="1" x14ac:dyDescent="0.2">
      <c r="A87" s="333" t="str">
        <f t="shared" si="1"/>
        <v>020004TL</v>
      </c>
      <c r="B87" t="s">
        <v>3359</v>
      </c>
      <c r="C87"/>
      <c r="D87" t="s">
        <v>1867</v>
      </c>
      <c r="E87" t="s">
        <v>3360</v>
      </c>
      <c r="F87" t="s">
        <v>2525</v>
      </c>
      <c r="G87" s="432">
        <v>406000159.37</v>
      </c>
      <c r="H87" s="432">
        <v>406000159.37</v>
      </c>
      <c r="I87" s="432">
        <v>0</v>
      </c>
      <c r="J87" s="432">
        <v>0</v>
      </c>
    </row>
    <row r="88" spans="1:10" s="333" customFormat="1" x14ac:dyDescent="0.2">
      <c r="A88" s="333" t="str">
        <f t="shared" si="1"/>
        <v>021TL</v>
      </c>
      <c r="B88" t="s">
        <v>763</v>
      </c>
      <c r="C88"/>
      <c r="D88" t="s">
        <v>1867</v>
      </c>
      <c r="E88" t="s">
        <v>764</v>
      </c>
      <c r="F88" t="s">
        <v>2525</v>
      </c>
      <c r="G88" s="432">
        <v>8122200221.1300001</v>
      </c>
      <c r="H88" s="432">
        <v>8090941803.6999998</v>
      </c>
      <c r="I88" s="432">
        <v>31258417.43</v>
      </c>
      <c r="J88" s="432">
        <v>0</v>
      </c>
    </row>
    <row r="89" spans="1:10" s="333" customFormat="1" x14ac:dyDescent="0.2">
      <c r="A89" s="333" t="str">
        <f t="shared" si="1"/>
        <v>02100TL</v>
      </c>
      <c r="B89" t="s">
        <v>765</v>
      </c>
      <c r="C89"/>
      <c r="D89" t="s">
        <v>1867</v>
      </c>
      <c r="E89" t="s">
        <v>762</v>
      </c>
      <c r="F89" t="s">
        <v>2525</v>
      </c>
      <c r="G89" s="432">
        <v>8122200221.1300001</v>
      </c>
      <c r="H89" s="432">
        <v>8090941803.6999998</v>
      </c>
      <c r="I89" s="432">
        <v>31258417.43</v>
      </c>
      <c r="J89" s="432">
        <v>0</v>
      </c>
    </row>
    <row r="90" spans="1:10" s="333" customFormat="1" x14ac:dyDescent="0.2">
      <c r="A90" s="333" t="str">
        <f t="shared" si="1"/>
        <v>021000TL</v>
      </c>
      <c r="B90" t="s">
        <v>3361</v>
      </c>
      <c r="C90"/>
      <c r="D90" t="s">
        <v>1867</v>
      </c>
      <c r="E90" t="s">
        <v>762</v>
      </c>
      <c r="F90" t="s">
        <v>2525</v>
      </c>
      <c r="G90" s="432">
        <v>8005695504.71</v>
      </c>
      <c r="H90" s="432">
        <v>7974437087.2799997</v>
      </c>
      <c r="I90" s="432">
        <v>31258417.43</v>
      </c>
      <c r="J90" s="432">
        <v>0</v>
      </c>
    </row>
    <row r="91" spans="1:10" s="333" customFormat="1" x14ac:dyDescent="0.2">
      <c r="A91" s="333" t="str">
        <f t="shared" si="1"/>
        <v>021000USD</v>
      </c>
      <c r="B91" t="s">
        <v>3361</v>
      </c>
      <c r="C91"/>
      <c r="D91" t="s">
        <v>2515</v>
      </c>
      <c r="E91" t="s">
        <v>762</v>
      </c>
      <c r="F91" t="s">
        <v>2525</v>
      </c>
      <c r="G91" s="432">
        <v>41232508.310000002</v>
      </c>
      <c r="H91" s="432">
        <v>38699610.460000001</v>
      </c>
      <c r="I91" s="432">
        <v>2532897.85</v>
      </c>
      <c r="J91" s="432">
        <v>0</v>
      </c>
    </row>
    <row r="92" spans="1:10" s="333" customFormat="1" x14ac:dyDescent="0.2">
      <c r="A92" s="333" t="str">
        <f t="shared" si="1"/>
        <v>021000GBP</v>
      </c>
      <c r="B92" t="s">
        <v>3361</v>
      </c>
      <c r="C92"/>
      <c r="D92" t="s">
        <v>747</v>
      </c>
      <c r="E92" t="s">
        <v>762</v>
      </c>
      <c r="F92" t="s">
        <v>2525</v>
      </c>
      <c r="G92" s="432">
        <v>25274344.32</v>
      </c>
      <c r="H92" s="432">
        <v>21685322.23</v>
      </c>
      <c r="I92" s="432">
        <v>3589022.09</v>
      </c>
      <c r="J92" s="432">
        <v>0</v>
      </c>
    </row>
    <row r="93" spans="1:10" s="333" customFormat="1" x14ac:dyDescent="0.2">
      <c r="A93" s="333" t="str">
        <f t="shared" si="1"/>
        <v>021000EUR</v>
      </c>
      <c r="B93" t="s">
        <v>3361</v>
      </c>
      <c r="C93"/>
      <c r="D93" t="s">
        <v>748</v>
      </c>
      <c r="E93" t="s">
        <v>762</v>
      </c>
      <c r="F93" t="s">
        <v>2525</v>
      </c>
      <c r="G93" s="432">
        <v>118549865.22</v>
      </c>
      <c r="H93" s="432">
        <v>115850936.15000001</v>
      </c>
      <c r="I93" s="432">
        <v>2698929.07</v>
      </c>
      <c r="J93" s="432">
        <v>0</v>
      </c>
    </row>
    <row r="94" spans="1:10" s="333" customFormat="1" x14ac:dyDescent="0.2">
      <c r="A94" s="333" t="str">
        <f t="shared" si="1"/>
        <v>021001TL</v>
      </c>
      <c r="B94" t="s">
        <v>3362</v>
      </c>
      <c r="C94"/>
      <c r="D94" t="s">
        <v>1867</v>
      </c>
      <c r="E94" t="s">
        <v>3363</v>
      </c>
      <c r="F94" t="s">
        <v>2525</v>
      </c>
      <c r="G94" s="432">
        <v>116504716.42</v>
      </c>
      <c r="H94" s="432">
        <v>116504716.42</v>
      </c>
      <c r="I94" s="432">
        <v>0</v>
      </c>
      <c r="J94" s="432">
        <v>0</v>
      </c>
    </row>
    <row r="95" spans="1:10" s="333" customFormat="1" x14ac:dyDescent="0.2">
      <c r="A95" s="333" t="str">
        <f t="shared" si="1"/>
        <v>021001USD</v>
      </c>
      <c r="B95" t="s">
        <v>3362</v>
      </c>
      <c r="C95"/>
      <c r="D95" t="s">
        <v>2515</v>
      </c>
      <c r="E95" t="s">
        <v>3363</v>
      </c>
      <c r="F95" t="s">
        <v>2525</v>
      </c>
      <c r="G95" s="432">
        <v>18648352.870000001</v>
      </c>
      <c r="H95" s="432">
        <v>18648352.870000001</v>
      </c>
      <c r="I95" s="432">
        <v>0</v>
      </c>
      <c r="J95" s="432">
        <v>0</v>
      </c>
    </row>
    <row r="96" spans="1:10" s="333" customFormat="1" x14ac:dyDescent="0.2">
      <c r="A96" s="333" t="str">
        <f t="shared" si="1"/>
        <v>021001GBP</v>
      </c>
      <c r="B96" t="s">
        <v>3362</v>
      </c>
      <c r="C96"/>
      <c r="D96" t="s">
        <v>747</v>
      </c>
      <c r="E96" t="s">
        <v>3363</v>
      </c>
      <c r="F96" t="s">
        <v>2525</v>
      </c>
      <c r="G96" s="432">
        <v>14419026.33</v>
      </c>
      <c r="H96" s="432">
        <v>14419026.33</v>
      </c>
      <c r="I96" s="432">
        <v>0</v>
      </c>
      <c r="J96" s="432">
        <v>0</v>
      </c>
    </row>
    <row r="97" spans="1:12" s="333" customFormat="1" x14ac:dyDescent="0.2">
      <c r="A97" s="333" t="str">
        <f t="shared" si="1"/>
        <v>021001EUR</v>
      </c>
      <c r="B97" t="s">
        <v>3362</v>
      </c>
      <c r="C97"/>
      <c r="D97" t="s">
        <v>748</v>
      </c>
      <c r="E97" t="s">
        <v>3363</v>
      </c>
      <c r="F97" t="s">
        <v>2525</v>
      </c>
      <c r="G97" s="432">
        <v>83412473.950000003</v>
      </c>
      <c r="H97" s="432">
        <v>83412473.950000003</v>
      </c>
      <c r="I97" s="432">
        <v>0</v>
      </c>
      <c r="J97" s="432">
        <v>0</v>
      </c>
    </row>
    <row r="98" spans="1:12" s="333" customFormat="1" x14ac:dyDescent="0.2">
      <c r="A98" s="333" t="str">
        <f t="shared" si="1"/>
        <v>022TL</v>
      </c>
      <c r="B98" t="s">
        <v>766</v>
      </c>
      <c r="C98"/>
      <c r="D98" t="s">
        <v>1867</v>
      </c>
      <c r="E98" t="s">
        <v>767</v>
      </c>
      <c r="F98" t="s">
        <v>2525</v>
      </c>
      <c r="G98" s="432">
        <v>0.1</v>
      </c>
      <c r="H98" s="432">
        <v>0</v>
      </c>
      <c r="I98" s="432">
        <v>0.1</v>
      </c>
      <c r="J98" s="432">
        <v>0</v>
      </c>
    </row>
    <row r="99" spans="1:12" s="333" customFormat="1" x14ac:dyDescent="0.2">
      <c r="A99" s="333" t="str">
        <f t="shared" si="1"/>
        <v>02200TL</v>
      </c>
      <c r="B99" t="s">
        <v>768</v>
      </c>
      <c r="C99"/>
      <c r="D99" t="s">
        <v>1867</v>
      </c>
      <c r="E99" t="s">
        <v>769</v>
      </c>
      <c r="F99" t="s">
        <v>2525</v>
      </c>
      <c r="G99" s="432">
        <v>0.1</v>
      </c>
      <c r="H99" s="432">
        <v>0</v>
      </c>
      <c r="I99" s="432">
        <v>0.1</v>
      </c>
      <c r="J99" s="432">
        <v>0</v>
      </c>
    </row>
    <row r="100" spans="1:12" s="333" customFormat="1" x14ac:dyDescent="0.2">
      <c r="A100" s="333" t="str">
        <f t="shared" si="1"/>
        <v>022000TL</v>
      </c>
      <c r="B100" t="s">
        <v>770</v>
      </c>
      <c r="C100"/>
      <c r="D100" t="s">
        <v>1867</v>
      </c>
      <c r="E100" t="s">
        <v>771</v>
      </c>
      <c r="F100" t="s">
        <v>2525</v>
      </c>
      <c r="G100" s="432">
        <v>0.1</v>
      </c>
      <c r="H100" s="432">
        <v>0</v>
      </c>
      <c r="I100" s="432">
        <v>0.1</v>
      </c>
      <c r="J100" s="432">
        <v>0</v>
      </c>
    </row>
    <row r="101" spans="1:12" s="333" customFormat="1" x14ac:dyDescent="0.2">
      <c r="A101" s="333" t="str">
        <f t="shared" si="1"/>
        <v>02200038TL</v>
      </c>
      <c r="B101" t="s">
        <v>772</v>
      </c>
      <c r="C101"/>
      <c r="D101" t="s">
        <v>1867</v>
      </c>
      <c r="E101" t="s">
        <v>773</v>
      </c>
      <c r="F101" t="s">
        <v>2525</v>
      </c>
      <c r="G101" s="432">
        <v>0.1</v>
      </c>
      <c r="H101" s="432">
        <v>0</v>
      </c>
      <c r="I101" s="432">
        <v>0.1</v>
      </c>
      <c r="J101" s="432">
        <v>0</v>
      </c>
    </row>
    <row r="102" spans="1:12" s="333" customFormat="1" x14ac:dyDescent="0.2">
      <c r="A102" s="333" t="str">
        <f t="shared" si="1"/>
        <v>026TL</v>
      </c>
      <c r="B102" t="s">
        <v>774</v>
      </c>
      <c r="C102"/>
      <c r="D102" t="s">
        <v>1867</v>
      </c>
      <c r="E102" t="s">
        <v>775</v>
      </c>
      <c r="F102" t="s">
        <v>2525</v>
      </c>
      <c r="G102" s="432">
        <v>1887317497.6199999</v>
      </c>
      <c r="H102" s="432">
        <v>1830812265.25</v>
      </c>
      <c r="I102" s="432">
        <v>56505232.369999997</v>
      </c>
      <c r="J102" s="432">
        <v>0</v>
      </c>
    </row>
    <row r="103" spans="1:12" s="333" customFormat="1" x14ac:dyDescent="0.2">
      <c r="A103" s="333" t="str">
        <f t="shared" si="1"/>
        <v>02600TL</v>
      </c>
      <c r="B103" t="s">
        <v>776</v>
      </c>
      <c r="C103"/>
      <c r="D103" t="s">
        <v>1867</v>
      </c>
      <c r="E103" t="s">
        <v>769</v>
      </c>
      <c r="F103" t="s">
        <v>2525</v>
      </c>
      <c r="G103" s="432">
        <v>1887317497.6199999</v>
      </c>
      <c r="H103" s="432">
        <v>1830812265.25</v>
      </c>
      <c r="I103" s="432">
        <v>56505232.369999997</v>
      </c>
      <c r="J103" s="432">
        <v>0</v>
      </c>
    </row>
    <row r="104" spans="1:12" s="333" customFormat="1" x14ac:dyDescent="0.2">
      <c r="A104" s="333" t="str">
        <f t="shared" si="1"/>
        <v>026000TL</v>
      </c>
      <c r="B104" t="s">
        <v>777</v>
      </c>
      <c r="C104"/>
      <c r="D104" t="s">
        <v>1867</v>
      </c>
      <c r="E104" t="s">
        <v>778</v>
      </c>
      <c r="F104" t="s">
        <v>2525</v>
      </c>
      <c r="G104" s="432">
        <v>1887317497.6199999</v>
      </c>
      <c r="H104" s="432">
        <v>1830812265.25</v>
      </c>
      <c r="I104" s="432">
        <v>56505232.369999997</v>
      </c>
      <c r="J104" s="432">
        <v>0</v>
      </c>
    </row>
    <row r="105" spans="1:12" s="333" customFormat="1" x14ac:dyDescent="0.2">
      <c r="A105" s="333" t="str">
        <f t="shared" si="1"/>
        <v>0260005TL</v>
      </c>
      <c r="B105" t="s">
        <v>779</v>
      </c>
      <c r="C105"/>
      <c r="D105" t="s">
        <v>1867</v>
      </c>
      <c r="E105" t="s">
        <v>780</v>
      </c>
      <c r="F105" t="s">
        <v>2525</v>
      </c>
      <c r="G105" s="432">
        <v>1887317497.6199999</v>
      </c>
      <c r="H105" s="432">
        <v>1830812265.25</v>
      </c>
      <c r="I105" s="432">
        <v>56505232.369999997</v>
      </c>
      <c r="J105" s="432">
        <v>0</v>
      </c>
    </row>
    <row r="106" spans="1:12" s="333" customFormat="1" x14ac:dyDescent="0.2">
      <c r="A106" s="333" t="str">
        <f t="shared" si="1"/>
        <v>027TL</v>
      </c>
      <c r="B106" t="s">
        <v>781</v>
      </c>
      <c r="C106"/>
      <c r="D106" t="s">
        <v>1867</v>
      </c>
      <c r="E106" t="s">
        <v>775</v>
      </c>
      <c r="F106" t="s">
        <v>2525</v>
      </c>
      <c r="G106" s="432">
        <v>4788432376.1800003</v>
      </c>
      <c r="H106" s="432">
        <v>4787078813.4799995</v>
      </c>
      <c r="I106" s="432">
        <v>1353562.7</v>
      </c>
      <c r="J106" s="432">
        <v>0</v>
      </c>
    </row>
    <row r="107" spans="1:12" s="333" customFormat="1" x14ac:dyDescent="0.2">
      <c r="A107" s="333" t="str">
        <f t="shared" si="1"/>
        <v>02700TL</v>
      </c>
      <c r="B107" t="s">
        <v>782</v>
      </c>
      <c r="C107"/>
      <c r="D107" t="s">
        <v>1867</v>
      </c>
      <c r="E107" t="s">
        <v>769</v>
      </c>
      <c r="F107" t="s">
        <v>2525</v>
      </c>
      <c r="G107" s="432">
        <v>4788432376.1800003</v>
      </c>
      <c r="H107" s="432">
        <v>4787078813.4799995</v>
      </c>
      <c r="I107" s="432">
        <v>1353562.7</v>
      </c>
      <c r="J107" s="432">
        <v>0</v>
      </c>
    </row>
    <row r="108" spans="1:12" s="333" customFormat="1" x14ac:dyDescent="0.2">
      <c r="A108" s="333" t="str">
        <f t="shared" si="1"/>
        <v>027000TL</v>
      </c>
      <c r="B108" t="s">
        <v>783</v>
      </c>
      <c r="C108"/>
      <c r="D108" t="s">
        <v>1867</v>
      </c>
      <c r="E108" t="s">
        <v>778</v>
      </c>
      <c r="F108" t="s">
        <v>2525</v>
      </c>
      <c r="G108" s="432">
        <v>4788432376.1800003</v>
      </c>
      <c r="H108" s="432">
        <v>4787078813.4799995</v>
      </c>
      <c r="I108" s="432">
        <v>1353562.7</v>
      </c>
      <c r="J108" s="432">
        <v>0</v>
      </c>
    </row>
    <row r="109" spans="1:12" s="333" customFormat="1" x14ac:dyDescent="0.2">
      <c r="A109" s="333" t="str">
        <f t="shared" si="1"/>
        <v>0270005TL</v>
      </c>
      <c r="B109" t="s">
        <v>784</v>
      </c>
      <c r="C109"/>
      <c r="D109" t="s">
        <v>1867</v>
      </c>
      <c r="E109" t="s">
        <v>780</v>
      </c>
      <c r="F109" t="s">
        <v>2525</v>
      </c>
      <c r="G109" s="432">
        <v>4788432376.1800003</v>
      </c>
      <c r="H109" s="432">
        <v>4787078813.4799995</v>
      </c>
      <c r="I109" s="432">
        <v>1353562.7</v>
      </c>
      <c r="J109" s="432">
        <v>0</v>
      </c>
      <c r="L109" s="337"/>
    </row>
    <row r="110" spans="1:12" s="333" customFormat="1" x14ac:dyDescent="0.2">
      <c r="A110" s="333" t="str">
        <f t="shared" si="1"/>
        <v>0270005USD</v>
      </c>
      <c r="B110" t="s">
        <v>784</v>
      </c>
      <c r="C110"/>
      <c r="D110" t="s">
        <v>2515</v>
      </c>
      <c r="E110" t="s">
        <v>780</v>
      </c>
      <c r="F110" t="s">
        <v>2525</v>
      </c>
      <c r="G110" s="432">
        <v>90275347.700000003</v>
      </c>
      <c r="H110" s="432">
        <v>90217693.510000005</v>
      </c>
      <c r="I110" s="432">
        <v>57654.19</v>
      </c>
      <c r="J110" s="432">
        <v>0</v>
      </c>
      <c r="L110" s="337"/>
    </row>
    <row r="111" spans="1:12" s="333" customFormat="1" x14ac:dyDescent="0.2">
      <c r="A111" s="333" t="str">
        <f t="shared" si="1"/>
        <v>0270005GBP</v>
      </c>
      <c r="B111" t="s">
        <v>784</v>
      </c>
      <c r="C111"/>
      <c r="D111" t="s">
        <v>747</v>
      </c>
      <c r="E111" t="s">
        <v>780</v>
      </c>
      <c r="F111" t="s">
        <v>2525</v>
      </c>
      <c r="G111" s="432">
        <v>6415009.2300000004</v>
      </c>
      <c r="H111" s="432">
        <v>6415009.2300000004</v>
      </c>
      <c r="I111" s="432">
        <v>0</v>
      </c>
      <c r="J111" s="432">
        <v>0</v>
      </c>
    </row>
    <row r="112" spans="1:12" s="333" customFormat="1" x14ac:dyDescent="0.2">
      <c r="A112" s="333" t="str">
        <f t="shared" si="1"/>
        <v>0270005DKK</v>
      </c>
      <c r="B112" t="s">
        <v>784</v>
      </c>
      <c r="C112"/>
      <c r="D112" t="s">
        <v>3160</v>
      </c>
      <c r="E112" t="s">
        <v>780</v>
      </c>
      <c r="F112" t="s">
        <v>2525</v>
      </c>
      <c r="G112" s="432">
        <v>12110</v>
      </c>
      <c r="H112" s="432">
        <v>12110</v>
      </c>
      <c r="I112" s="432">
        <v>0</v>
      </c>
      <c r="J112" s="432">
        <v>0</v>
      </c>
      <c r="L112" s="337"/>
    </row>
    <row r="113" spans="1:11" s="333" customFormat="1" x14ac:dyDescent="0.2">
      <c r="A113" s="333" t="str">
        <f t="shared" si="1"/>
        <v>0270005AUD</v>
      </c>
      <c r="B113" t="s">
        <v>784</v>
      </c>
      <c r="C113"/>
      <c r="D113" t="s">
        <v>787</v>
      </c>
      <c r="E113" t="s">
        <v>780</v>
      </c>
      <c r="F113" t="s">
        <v>2525</v>
      </c>
      <c r="G113" s="432">
        <v>0.24</v>
      </c>
      <c r="H113" s="432">
        <v>0</v>
      </c>
      <c r="I113" s="432">
        <v>0.24</v>
      </c>
      <c r="J113" s="432">
        <v>0</v>
      </c>
    </row>
    <row r="114" spans="1:11" s="333" customFormat="1" x14ac:dyDescent="0.2">
      <c r="A114" s="333" t="str">
        <f t="shared" si="1"/>
        <v>0270005CAD</v>
      </c>
      <c r="B114" t="s">
        <v>784</v>
      </c>
      <c r="C114"/>
      <c r="D114" t="s">
        <v>2933</v>
      </c>
      <c r="E114" t="s">
        <v>780</v>
      </c>
      <c r="F114" t="s">
        <v>2525</v>
      </c>
      <c r="G114" s="432">
        <v>158620</v>
      </c>
      <c r="H114" s="432">
        <v>158619.5</v>
      </c>
      <c r="I114" s="432">
        <v>0.5</v>
      </c>
      <c r="J114" s="432">
        <v>0</v>
      </c>
    </row>
    <row r="115" spans="1:11" s="333" customFormat="1" x14ac:dyDescent="0.2">
      <c r="A115" s="333" t="str">
        <f t="shared" si="1"/>
        <v>0270005KWD</v>
      </c>
      <c r="B115" t="s">
        <v>784</v>
      </c>
      <c r="C115"/>
      <c r="D115" t="s">
        <v>128</v>
      </c>
      <c r="E115" t="s">
        <v>780</v>
      </c>
      <c r="F115" t="s">
        <v>2525</v>
      </c>
      <c r="G115" s="432">
        <v>15</v>
      </c>
      <c r="H115" s="432">
        <v>15</v>
      </c>
      <c r="I115" s="432">
        <v>0</v>
      </c>
      <c r="J115" s="432">
        <v>0</v>
      </c>
    </row>
    <row r="116" spans="1:11" s="333" customFormat="1" x14ac:dyDescent="0.2">
      <c r="A116" s="333" t="str">
        <f t="shared" si="1"/>
        <v>0270005JPY</v>
      </c>
      <c r="B116" t="s">
        <v>784</v>
      </c>
      <c r="C116"/>
      <c r="D116" t="s">
        <v>129</v>
      </c>
      <c r="E116" t="s">
        <v>780</v>
      </c>
      <c r="F116" t="s">
        <v>2525</v>
      </c>
      <c r="G116" s="432">
        <v>9088.2900000000009</v>
      </c>
      <c r="H116" s="432">
        <v>9088</v>
      </c>
      <c r="I116" s="432">
        <v>0.28999999999999998</v>
      </c>
      <c r="J116" s="432">
        <v>0</v>
      </c>
    </row>
    <row r="117" spans="1:11" s="333" customFormat="1" x14ac:dyDescent="0.2">
      <c r="A117" s="333" t="str">
        <f t="shared" si="1"/>
        <v>0270005EUR</v>
      </c>
      <c r="B117" t="s">
        <v>784</v>
      </c>
      <c r="C117"/>
      <c r="D117" t="s">
        <v>748</v>
      </c>
      <c r="E117" t="s">
        <v>780</v>
      </c>
      <c r="F117" t="s">
        <v>2525</v>
      </c>
      <c r="G117" s="432">
        <v>109382252.78</v>
      </c>
      <c r="H117" s="432">
        <v>109382033.78</v>
      </c>
      <c r="I117" s="432">
        <v>219</v>
      </c>
      <c r="J117" s="432">
        <v>0</v>
      </c>
    </row>
    <row r="118" spans="1:11" s="333" customFormat="1" x14ac:dyDescent="0.2">
      <c r="A118" s="333" t="str">
        <f t="shared" si="1"/>
        <v>0270005AED</v>
      </c>
      <c r="B118" t="s">
        <v>784</v>
      </c>
      <c r="C118"/>
      <c r="D118" t="s">
        <v>3364</v>
      </c>
      <c r="E118" t="s">
        <v>780</v>
      </c>
      <c r="F118" t="s">
        <v>2525</v>
      </c>
      <c r="G118" s="432">
        <v>17250</v>
      </c>
      <c r="H118" s="432">
        <v>17250</v>
      </c>
      <c r="I118" s="432">
        <v>0</v>
      </c>
      <c r="J118" s="432">
        <v>0</v>
      </c>
      <c r="K118" s="338"/>
    </row>
    <row r="119" spans="1:11" s="333" customFormat="1" x14ac:dyDescent="0.2">
      <c r="A119" s="333" t="str">
        <f t="shared" si="1"/>
        <v>0270005RUB</v>
      </c>
      <c r="B119" t="s">
        <v>784</v>
      </c>
      <c r="C119"/>
      <c r="D119" t="s">
        <v>3106</v>
      </c>
      <c r="E119" t="s">
        <v>780</v>
      </c>
      <c r="F119" t="s">
        <v>2525</v>
      </c>
      <c r="G119" s="432">
        <v>121359.22</v>
      </c>
      <c r="H119" s="432">
        <v>120669</v>
      </c>
      <c r="I119" s="432">
        <v>690.22</v>
      </c>
      <c r="J119" s="432">
        <v>0</v>
      </c>
    </row>
    <row r="120" spans="1:11" s="333" customFormat="1" x14ac:dyDescent="0.2">
      <c r="A120" s="333" t="str">
        <f t="shared" si="1"/>
        <v>0270005ALT</v>
      </c>
      <c r="B120" t="s">
        <v>784</v>
      </c>
      <c r="C120"/>
      <c r="D120" t="s">
        <v>1065</v>
      </c>
      <c r="E120" t="s">
        <v>780</v>
      </c>
      <c r="F120" t="s">
        <v>2525</v>
      </c>
      <c r="G120" s="432">
        <v>43235.51</v>
      </c>
      <c r="H120" s="432">
        <v>31166.63</v>
      </c>
      <c r="I120" s="432">
        <v>12068.88</v>
      </c>
      <c r="J120" s="432">
        <v>0</v>
      </c>
    </row>
    <row r="121" spans="1:11" s="333" customFormat="1" x14ac:dyDescent="0.2">
      <c r="A121" s="333" t="str">
        <f t="shared" si="1"/>
        <v>030TL</v>
      </c>
      <c r="B121" t="s">
        <v>788</v>
      </c>
      <c r="C121"/>
      <c r="D121" t="s">
        <v>1867</v>
      </c>
      <c r="E121" t="s">
        <v>789</v>
      </c>
      <c r="F121" t="s">
        <v>2525</v>
      </c>
      <c r="G121" s="432">
        <v>217977047.02000001</v>
      </c>
      <c r="H121" s="432">
        <v>211933461.03999999</v>
      </c>
      <c r="I121" s="432">
        <v>6043585.9800000004</v>
      </c>
      <c r="J121" s="432">
        <v>0</v>
      </c>
    </row>
    <row r="122" spans="1:11" s="333" customFormat="1" x14ac:dyDescent="0.2">
      <c r="A122" s="333" t="str">
        <f t="shared" si="1"/>
        <v>03000TL</v>
      </c>
      <c r="B122" t="s">
        <v>790</v>
      </c>
      <c r="C122"/>
      <c r="D122" t="s">
        <v>1867</v>
      </c>
      <c r="E122" t="s">
        <v>791</v>
      </c>
      <c r="F122" t="s">
        <v>2525</v>
      </c>
      <c r="G122" s="432">
        <v>6043585.9800000004</v>
      </c>
      <c r="H122" s="432">
        <v>0</v>
      </c>
      <c r="I122" s="432">
        <v>6043585.9800000004</v>
      </c>
      <c r="J122" s="432">
        <v>0</v>
      </c>
    </row>
    <row r="123" spans="1:11" s="333" customFormat="1" x14ac:dyDescent="0.2">
      <c r="A123" s="333" t="str">
        <f t="shared" si="1"/>
        <v>030009TL</v>
      </c>
      <c r="B123" t="s">
        <v>792</v>
      </c>
      <c r="C123"/>
      <c r="D123" t="s">
        <v>1867</v>
      </c>
      <c r="E123" t="s">
        <v>793</v>
      </c>
      <c r="F123" t="s">
        <v>2525</v>
      </c>
      <c r="G123" s="432">
        <v>6043585.9800000004</v>
      </c>
      <c r="H123" s="432">
        <v>0</v>
      </c>
      <c r="I123" s="432">
        <v>6043585.9800000004</v>
      </c>
      <c r="J123" s="432">
        <v>0</v>
      </c>
    </row>
    <row r="124" spans="1:11" s="333" customFormat="1" x14ac:dyDescent="0.2">
      <c r="A124" s="333" t="str">
        <f t="shared" si="1"/>
        <v>0300091TL</v>
      </c>
      <c r="B124" t="s">
        <v>794</v>
      </c>
      <c r="C124"/>
      <c r="D124" t="s">
        <v>1867</v>
      </c>
      <c r="E124" t="s">
        <v>795</v>
      </c>
      <c r="F124" t="s">
        <v>2525</v>
      </c>
      <c r="G124" s="432">
        <v>6043585.9800000004</v>
      </c>
      <c r="H124" s="432">
        <v>0</v>
      </c>
      <c r="I124" s="432">
        <v>6043585.9800000004</v>
      </c>
      <c r="J124" s="432">
        <v>0</v>
      </c>
    </row>
    <row r="125" spans="1:11" s="333" customFormat="1" x14ac:dyDescent="0.2">
      <c r="A125" s="333" t="str">
        <f t="shared" si="1"/>
        <v>03002TL</v>
      </c>
      <c r="B125" t="s">
        <v>570</v>
      </c>
      <c r="C125"/>
      <c r="D125" t="s">
        <v>1867</v>
      </c>
      <c r="E125" t="s">
        <v>571</v>
      </c>
      <c r="F125" t="s">
        <v>2525</v>
      </c>
      <c r="G125" s="432">
        <v>211933461.03999999</v>
      </c>
      <c r="H125" s="432">
        <v>211933461.03999999</v>
      </c>
      <c r="I125" s="432">
        <v>0</v>
      </c>
      <c r="J125" s="432">
        <v>0</v>
      </c>
    </row>
    <row r="126" spans="1:11" s="333" customFormat="1" x14ac:dyDescent="0.2">
      <c r="A126" s="333" t="str">
        <f t="shared" si="1"/>
        <v>030020TL</v>
      </c>
      <c r="B126" t="s">
        <v>572</v>
      </c>
      <c r="C126"/>
      <c r="D126" t="s">
        <v>1867</v>
      </c>
      <c r="E126" t="s">
        <v>573</v>
      </c>
      <c r="F126" t="s">
        <v>2525</v>
      </c>
      <c r="G126" s="432">
        <v>11933461.039999999</v>
      </c>
      <c r="H126" s="432">
        <v>11933461.039999999</v>
      </c>
      <c r="I126" s="432">
        <v>0</v>
      </c>
      <c r="J126" s="432">
        <v>0</v>
      </c>
    </row>
    <row r="127" spans="1:11" s="333" customFormat="1" x14ac:dyDescent="0.2">
      <c r="A127" s="333" t="str">
        <f t="shared" si="1"/>
        <v>0300200TL</v>
      </c>
      <c r="B127" t="s">
        <v>574</v>
      </c>
      <c r="C127"/>
      <c r="D127" t="s">
        <v>1867</v>
      </c>
      <c r="E127" t="s">
        <v>804</v>
      </c>
      <c r="F127" t="s">
        <v>2525</v>
      </c>
      <c r="G127" s="432">
        <v>11933461.039999999</v>
      </c>
      <c r="H127" s="432">
        <v>11933461.039999999</v>
      </c>
      <c r="I127" s="432">
        <v>0</v>
      </c>
      <c r="J127" s="432">
        <v>0</v>
      </c>
    </row>
    <row r="128" spans="1:11" s="333" customFormat="1" x14ac:dyDescent="0.2">
      <c r="A128" s="333" t="str">
        <f t="shared" si="1"/>
        <v>030029TL</v>
      </c>
      <c r="B128" t="s">
        <v>3107</v>
      </c>
      <c r="C128"/>
      <c r="D128" t="s">
        <v>1867</v>
      </c>
      <c r="E128" t="s">
        <v>3108</v>
      </c>
      <c r="F128" t="s">
        <v>2525</v>
      </c>
      <c r="G128" s="432">
        <v>200000000</v>
      </c>
      <c r="H128" s="432">
        <v>200000000</v>
      </c>
      <c r="I128" s="432">
        <v>0</v>
      </c>
      <c r="J128" s="432">
        <v>0</v>
      </c>
    </row>
    <row r="129" spans="1:11" s="333" customFormat="1" x14ac:dyDescent="0.2">
      <c r="A129" s="333" t="str">
        <f t="shared" si="1"/>
        <v>031TL</v>
      </c>
      <c r="B129" t="s">
        <v>796</v>
      </c>
      <c r="C129"/>
      <c r="D129" t="s">
        <v>1867</v>
      </c>
      <c r="E129" t="s">
        <v>789</v>
      </c>
      <c r="F129" t="s">
        <v>2525</v>
      </c>
      <c r="G129" s="432">
        <v>3183272460.0100002</v>
      </c>
      <c r="H129" s="432">
        <v>3168454308.2600002</v>
      </c>
      <c r="I129" s="432">
        <v>14818151.75</v>
      </c>
      <c r="J129" s="432">
        <v>0</v>
      </c>
    </row>
    <row r="130" spans="1:11" s="333" customFormat="1" x14ac:dyDescent="0.2">
      <c r="A130" s="333" t="str">
        <f t="shared" si="1"/>
        <v>03101TL</v>
      </c>
      <c r="B130" t="s">
        <v>797</v>
      </c>
      <c r="C130"/>
      <c r="D130" t="s">
        <v>1867</v>
      </c>
      <c r="E130" t="s">
        <v>798</v>
      </c>
      <c r="F130" t="s">
        <v>2525</v>
      </c>
      <c r="G130" s="432">
        <v>40700003.509999998</v>
      </c>
      <c r="H130" s="432">
        <v>40531781.759999998</v>
      </c>
      <c r="I130" s="432">
        <v>168221.75</v>
      </c>
      <c r="J130" s="432">
        <v>0</v>
      </c>
    </row>
    <row r="131" spans="1:11" s="333" customFormat="1" x14ac:dyDescent="0.2">
      <c r="A131" s="333" t="str">
        <f t="shared" ref="A131:A194" si="2">CONCATENATE(B131,D131)</f>
        <v>031010TL</v>
      </c>
      <c r="B131" t="s">
        <v>799</v>
      </c>
      <c r="C131"/>
      <c r="D131" t="s">
        <v>1867</v>
      </c>
      <c r="E131" t="s">
        <v>800</v>
      </c>
      <c r="F131" t="s">
        <v>2525</v>
      </c>
      <c r="G131" s="432">
        <v>40700003.509999998</v>
      </c>
      <c r="H131" s="432">
        <v>40531781.759999998</v>
      </c>
      <c r="I131" s="432">
        <v>168221.75</v>
      </c>
      <c r="J131" s="432">
        <v>0</v>
      </c>
    </row>
    <row r="132" spans="1:11" s="333" customFormat="1" x14ac:dyDescent="0.2">
      <c r="A132" s="333" t="str">
        <f t="shared" si="2"/>
        <v>031010USD</v>
      </c>
      <c r="B132" t="s">
        <v>799</v>
      </c>
      <c r="C132"/>
      <c r="D132" t="s">
        <v>2515</v>
      </c>
      <c r="E132" t="s">
        <v>800</v>
      </c>
      <c r="F132" t="s">
        <v>2525</v>
      </c>
      <c r="G132" s="432">
        <v>20456</v>
      </c>
      <c r="H132" s="432">
        <v>0</v>
      </c>
      <c r="I132" s="432">
        <v>20456</v>
      </c>
      <c r="J132" s="432">
        <v>0</v>
      </c>
    </row>
    <row r="133" spans="1:11" s="333" customFormat="1" x14ac:dyDescent="0.2">
      <c r="A133" s="333" t="str">
        <f t="shared" si="2"/>
        <v>031010GBP</v>
      </c>
      <c r="B133" t="s">
        <v>799</v>
      </c>
      <c r="C133"/>
      <c r="D133" t="s">
        <v>747</v>
      </c>
      <c r="E133" t="s">
        <v>800</v>
      </c>
      <c r="F133" t="s">
        <v>2525</v>
      </c>
      <c r="G133" s="432">
        <v>19622</v>
      </c>
      <c r="H133" s="432">
        <v>0</v>
      </c>
      <c r="I133" s="432">
        <v>19622</v>
      </c>
      <c r="J133" s="432">
        <v>0</v>
      </c>
    </row>
    <row r="134" spans="1:11" s="333" customFormat="1" x14ac:dyDescent="0.2">
      <c r="A134" s="333" t="str">
        <f t="shared" si="2"/>
        <v>031010EUR</v>
      </c>
      <c r="B134" t="s">
        <v>799</v>
      </c>
      <c r="C134"/>
      <c r="D134" t="s">
        <v>748</v>
      </c>
      <c r="E134" t="s">
        <v>800</v>
      </c>
      <c r="F134" t="s">
        <v>2525</v>
      </c>
      <c r="G134" s="432">
        <v>7834</v>
      </c>
      <c r="H134" s="432">
        <v>0</v>
      </c>
      <c r="I134" s="432">
        <v>7834</v>
      </c>
      <c r="J134" s="432">
        <v>0</v>
      </c>
    </row>
    <row r="135" spans="1:11" s="333" customFormat="1" x14ac:dyDescent="0.2">
      <c r="A135" s="333" t="str">
        <f t="shared" si="2"/>
        <v>03102TL</v>
      </c>
      <c r="B135" t="s">
        <v>801</v>
      </c>
      <c r="C135"/>
      <c r="D135" t="s">
        <v>1867</v>
      </c>
      <c r="E135" t="s">
        <v>802</v>
      </c>
      <c r="F135" t="s">
        <v>2525</v>
      </c>
      <c r="G135" s="432">
        <v>3142572456.5</v>
      </c>
      <c r="H135" s="432">
        <v>3127922526.5</v>
      </c>
      <c r="I135" s="432">
        <v>14649930</v>
      </c>
      <c r="J135" s="432">
        <v>0</v>
      </c>
    </row>
    <row r="136" spans="1:11" s="333" customFormat="1" x14ac:dyDescent="0.2">
      <c r="A136" s="333" t="str">
        <f t="shared" si="2"/>
        <v>031020TL</v>
      </c>
      <c r="B136" t="s">
        <v>803</v>
      </c>
      <c r="C136"/>
      <c r="D136" t="s">
        <v>1867</v>
      </c>
      <c r="E136" t="s">
        <v>71</v>
      </c>
      <c r="F136" t="s">
        <v>2525</v>
      </c>
      <c r="G136" s="432">
        <v>3142572456.5</v>
      </c>
      <c r="H136" s="432">
        <v>3127922526.5</v>
      </c>
      <c r="I136" s="432">
        <v>14649930</v>
      </c>
      <c r="J136" s="432">
        <v>0</v>
      </c>
    </row>
    <row r="137" spans="1:11" s="333" customFormat="1" x14ac:dyDescent="0.2">
      <c r="A137" s="333" t="str">
        <f t="shared" si="2"/>
        <v>031020USD</v>
      </c>
      <c r="B137" t="s">
        <v>803</v>
      </c>
      <c r="C137"/>
      <c r="D137" t="s">
        <v>2515</v>
      </c>
      <c r="E137" t="s">
        <v>71</v>
      </c>
      <c r="F137" t="s">
        <v>2525</v>
      </c>
      <c r="G137" s="432">
        <v>5097250</v>
      </c>
      <c r="H137" s="432">
        <v>45550</v>
      </c>
      <c r="I137" s="432">
        <v>5051700</v>
      </c>
      <c r="J137" s="432">
        <v>0</v>
      </c>
    </row>
    <row r="138" spans="1:11" s="333" customFormat="1" x14ac:dyDescent="0.2">
      <c r="A138" s="333" t="str">
        <f t="shared" si="2"/>
        <v>032TL</v>
      </c>
      <c r="B138" t="s">
        <v>3365</v>
      </c>
      <c r="C138"/>
      <c r="D138" t="s">
        <v>1867</v>
      </c>
      <c r="E138" t="s">
        <v>2926</v>
      </c>
      <c r="F138" t="s">
        <v>2525</v>
      </c>
      <c r="G138" s="432">
        <v>7206425.7599999998</v>
      </c>
      <c r="H138" s="432">
        <v>0</v>
      </c>
      <c r="I138" s="432">
        <v>7206425.7599999998</v>
      </c>
      <c r="J138" s="432">
        <v>0</v>
      </c>
    </row>
    <row r="139" spans="1:11" s="333" customFormat="1" x14ac:dyDescent="0.2">
      <c r="A139" s="333" t="str">
        <f t="shared" si="2"/>
        <v>03202TL</v>
      </c>
      <c r="B139" t="s">
        <v>3366</v>
      </c>
      <c r="C139"/>
      <c r="D139" t="s">
        <v>1867</v>
      </c>
      <c r="E139" t="s">
        <v>571</v>
      </c>
      <c r="F139" t="s">
        <v>2525</v>
      </c>
      <c r="G139" s="432">
        <v>7206425.7599999998</v>
      </c>
      <c r="H139" s="432">
        <v>0</v>
      </c>
      <c r="I139" s="432">
        <v>7206425.7599999998</v>
      </c>
      <c r="J139" s="432">
        <v>0</v>
      </c>
    </row>
    <row r="140" spans="1:11" s="333" customFormat="1" x14ac:dyDescent="0.2">
      <c r="A140" s="333" t="str">
        <f t="shared" si="2"/>
        <v>032020TL</v>
      </c>
      <c r="B140" t="s">
        <v>3367</v>
      </c>
      <c r="C140"/>
      <c r="D140" t="s">
        <v>1867</v>
      </c>
      <c r="E140" t="s">
        <v>573</v>
      </c>
      <c r="F140" t="s">
        <v>2525</v>
      </c>
      <c r="G140" s="432">
        <v>7206425.7599999998</v>
      </c>
      <c r="H140" s="432">
        <v>0</v>
      </c>
      <c r="I140" s="432">
        <v>7206425.7599999998</v>
      </c>
      <c r="J140" s="432">
        <v>0</v>
      </c>
    </row>
    <row r="141" spans="1:11" s="333" customFormat="1" x14ac:dyDescent="0.2">
      <c r="A141" s="333" t="str">
        <f t="shared" si="2"/>
        <v>0320200TL</v>
      </c>
      <c r="B141" t="s">
        <v>3368</v>
      </c>
      <c r="C141"/>
      <c r="D141" t="s">
        <v>1867</v>
      </c>
      <c r="E141" t="s">
        <v>71</v>
      </c>
      <c r="F141" t="s">
        <v>2525</v>
      </c>
      <c r="G141" s="432">
        <v>7206425.7599999998</v>
      </c>
      <c r="H141" s="432">
        <v>0</v>
      </c>
      <c r="I141" s="432">
        <v>7206425.7599999998</v>
      </c>
      <c r="J141" s="432">
        <v>0</v>
      </c>
    </row>
    <row r="142" spans="1:11" s="333" customFormat="1" x14ac:dyDescent="0.2">
      <c r="A142" s="333" t="str">
        <f t="shared" si="2"/>
        <v>040TL</v>
      </c>
      <c r="B142" t="s">
        <v>72</v>
      </c>
      <c r="C142"/>
      <c r="D142" t="s">
        <v>1867</v>
      </c>
      <c r="E142" t="s">
        <v>73</v>
      </c>
      <c r="F142" t="s">
        <v>2525</v>
      </c>
      <c r="G142" s="432">
        <v>5000000</v>
      </c>
      <c r="H142" s="432">
        <v>5000000</v>
      </c>
      <c r="I142" s="432">
        <v>0</v>
      </c>
      <c r="J142" s="432">
        <v>0</v>
      </c>
    </row>
    <row r="143" spans="1:11" s="333" customFormat="1" x14ac:dyDescent="0.2">
      <c r="A143" s="333" t="str">
        <f t="shared" si="2"/>
        <v>04001TL</v>
      </c>
      <c r="B143" t="s">
        <v>74</v>
      </c>
      <c r="C143"/>
      <c r="D143" t="s">
        <v>1867</v>
      </c>
      <c r="E143" t="s">
        <v>75</v>
      </c>
      <c r="F143" t="s">
        <v>2525</v>
      </c>
      <c r="G143" s="432">
        <v>5000000</v>
      </c>
      <c r="H143" s="432">
        <v>5000000</v>
      </c>
      <c r="I143" s="432">
        <v>0</v>
      </c>
      <c r="J143" s="432">
        <v>0</v>
      </c>
    </row>
    <row r="144" spans="1:11" s="333" customFormat="1" x14ac:dyDescent="0.2">
      <c r="A144" s="333" t="str">
        <f t="shared" si="2"/>
        <v>1TL</v>
      </c>
      <c r="B144" s="372" t="s">
        <v>806</v>
      </c>
      <c r="C144" s="372"/>
      <c r="D144" s="372" t="s">
        <v>1867</v>
      </c>
      <c r="E144" s="372" t="s">
        <v>807</v>
      </c>
      <c r="F144" s="372" t="s">
        <v>2525</v>
      </c>
      <c r="G144" s="433">
        <v>25159490435.970001</v>
      </c>
      <c r="H144" s="433">
        <v>24890593223.57</v>
      </c>
      <c r="I144" s="433">
        <v>268897212.39999998</v>
      </c>
      <c r="J144" s="433">
        <v>0</v>
      </c>
      <c r="K144" s="440">
        <f>+I145+I150+I174+I199+I213+I218+I227+I269+I293+I302+I309+I319+I326</f>
        <v>268743591.02999997</v>
      </c>
    </row>
    <row r="145" spans="1:11" s="333" customFormat="1" x14ac:dyDescent="0.2">
      <c r="A145" s="333" t="str">
        <f t="shared" si="2"/>
        <v>113TL</v>
      </c>
      <c r="B145" s="374" t="s">
        <v>76</v>
      </c>
      <c r="C145" s="374"/>
      <c r="D145" s="374" t="s">
        <v>1867</v>
      </c>
      <c r="E145" s="374" t="s">
        <v>77</v>
      </c>
      <c r="F145" s="374" t="s">
        <v>2525</v>
      </c>
      <c r="G145" s="434">
        <v>2408683185.4000001</v>
      </c>
      <c r="H145" s="434">
        <v>2397640335.4000001</v>
      </c>
      <c r="I145" s="434">
        <v>11042850</v>
      </c>
      <c r="J145" s="434">
        <v>0</v>
      </c>
    </row>
    <row r="146" spans="1:11" s="333" customFormat="1" x14ac:dyDescent="0.2">
      <c r="A146" s="333" t="str">
        <f t="shared" si="2"/>
        <v>11311TL</v>
      </c>
      <c r="B146" s="333" t="s">
        <v>78</v>
      </c>
      <c r="D146" s="333" t="s">
        <v>1867</v>
      </c>
      <c r="E146" s="333" t="s">
        <v>824</v>
      </c>
      <c r="F146" s="333" t="s">
        <v>2525</v>
      </c>
      <c r="G146" s="435">
        <v>2408683185.4000001</v>
      </c>
      <c r="H146" s="435">
        <v>2397640335.4000001</v>
      </c>
      <c r="I146" s="435">
        <v>11042850</v>
      </c>
      <c r="J146" s="435">
        <v>0</v>
      </c>
    </row>
    <row r="147" spans="1:11" s="333" customFormat="1" x14ac:dyDescent="0.2">
      <c r="A147" s="333" t="str">
        <f t="shared" si="2"/>
        <v>11311EUR</v>
      </c>
      <c r="B147" s="333" t="s">
        <v>78</v>
      </c>
      <c r="D147" s="333" t="s">
        <v>748</v>
      </c>
      <c r="E147" s="333" t="s">
        <v>824</v>
      </c>
      <c r="F147" s="333" t="s">
        <v>2525</v>
      </c>
      <c r="G147" s="435">
        <v>6062000</v>
      </c>
      <c r="H147" s="435">
        <v>2562000</v>
      </c>
      <c r="I147" s="435">
        <v>3500000</v>
      </c>
      <c r="J147" s="435">
        <v>0</v>
      </c>
    </row>
    <row r="148" spans="1:11" s="333" customFormat="1" x14ac:dyDescent="0.2">
      <c r="A148" s="333" t="str">
        <f t="shared" si="2"/>
        <v>11311TL</v>
      </c>
      <c r="B148" s="333" t="s">
        <v>78</v>
      </c>
      <c r="C148" s="333" t="s">
        <v>2659</v>
      </c>
      <c r="D148" s="333" t="s">
        <v>1867</v>
      </c>
      <c r="E148" s="333" t="s">
        <v>79</v>
      </c>
      <c r="F148" s="333" t="s">
        <v>2525</v>
      </c>
      <c r="G148" s="435">
        <v>2408683185.4000001</v>
      </c>
      <c r="H148" s="435">
        <v>2397640335.4000001</v>
      </c>
      <c r="I148" s="435">
        <v>11042850</v>
      </c>
      <c r="J148" s="435">
        <v>0</v>
      </c>
    </row>
    <row r="149" spans="1:11" s="333" customFormat="1" x14ac:dyDescent="0.2">
      <c r="A149" s="333" t="str">
        <f t="shared" si="2"/>
        <v>11311EUR</v>
      </c>
      <c r="B149" s="333" t="s">
        <v>78</v>
      </c>
      <c r="C149" s="333" t="s">
        <v>2659</v>
      </c>
      <c r="D149" s="333" t="s">
        <v>748</v>
      </c>
      <c r="E149" s="333" t="s">
        <v>79</v>
      </c>
      <c r="F149" s="333" t="s">
        <v>2525</v>
      </c>
      <c r="G149" s="435">
        <v>6062000</v>
      </c>
      <c r="H149" s="435">
        <v>2562000</v>
      </c>
      <c r="I149" s="435">
        <v>3500000</v>
      </c>
      <c r="J149" s="435">
        <v>0</v>
      </c>
    </row>
    <row r="150" spans="1:11" s="333" customFormat="1" x14ac:dyDescent="0.2">
      <c r="A150" s="333" t="str">
        <f t="shared" si="2"/>
        <v>116TL</v>
      </c>
      <c r="B150" s="374" t="s">
        <v>808</v>
      </c>
      <c r="C150" s="374"/>
      <c r="D150" s="374" t="s">
        <v>1867</v>
      </c>
      <c r="E150" s="374" t="s">
        <v>809</v>
      </c>
      <c r="F150" s="374" t="s">
        <v>2525</v>
      </c>
      <c r="G150" s="434">
        <v>824351749.23000002</v>
      </c>
      <c r="H150" s="434">
        <v>812228815.88</v>
      </c>
      <c r="I150" s="434">
        <v>12122933.35</v>
      </c>
      <c r="J150" s="434">
        <v>0</v>
      </c>
    </row>
    <row r="151" spans="1:11" s="333" customFormat="1" x14ac:dyDescent="0.2">
      <c r="A151" s="333" t="str">
        <f t="shared" si="2"/>
        <v>11620TL</v>
      </c>
      <c r="B151" s="372" t="s">
        <v>810</v>
      </c>
      <c r="C151" s="372"/>
      <c r="D151" s="372" t="s">
        <v>1867</v>
      </c>
      <c r="E151" s="372" t="s">
        <v>811</v>
      </c>
      <c r="F151" s="372" t="s">
        <v>2525</v>
      </c>
      <c r="G151" s="433">
        <v>1133505.8400000001</v>
      </c>
      <c r="H151" s="433">
        <v>934741.52</v>
      </c>
      <c r="I151" s="433">
        <v>198764.32</v>
      </c>
      <c r="J151" s="433">
        <v>0</v>
      </c>
      <c r="K151" s="338"/>
    </row>
    <row r="152" spans="1:11" s="333" customFormat="1" x14ac:dyDescent="0.2">
      <c r="A152" s="333" t="str">
        <f t="shared" si="2"/>
        <v>116202TL</v>
      </c>
      <c r="B152" s="333" t="s">
        <v>812</v>
      </c>
      <c r="D152" s="333" t="s">
        <v>1867</v>
      </c>
      <c r="E152" s="333" t="s">
        <v>813</v>
      </c>
      <c r="F152" s="333" t="s">
        <v>2525</v>
      </c>
      <c r="G152" s="435">
        <v>1133505.8400000001</v>
      </c>
      <c r="H152" s="435">
        <v>934741.52</v>
      </c>
      <c r="I152" s="435">
        <v>198764.32</v>
      </c>
      <c r="J152" s="435">
        <v>0</v>
      </c>
    </row>
    <row r="153" spans="1:11" s="333" customFormat="1" x14ac:dyDescent="0.2">
      <c r="A153" s="333" t="str">
        <f t="shared" si="2"/>
        <v>116202TL</v>
      </c>
      <c r="B153" s="333" t="s">
        <v>812</v>
      </c>
      <c r="C153" s="333" t="s">
        <v>2526</v>
      </c>
      <c r="D153" s="333" t="s">
        <v>1867</v>
      </c>
      <c r="E153" s="333" t="s">
        <v>3109</v>
      </c>
      <c r="F153" s="333" t="s">
        <v>2525</v>
      </c>
      <c r="G153" s="435">
        <v>851451.2</v>
      </c>
      <c r="H153" s="435">
        <v>652686.88</v>
      </c>
      <c r="I153" s="435">
        <v>198764.32</v>
      </c>
      <c r="J153" s="435">
        <v>0</v>
      </c>
    </row>
    <row r="154" spans="1:11" s="333" customFormat="1" x14ac:dyDescent="0.2">
      <c r="A154" s="333" t="str">
        <f t="shared" si="2"/>
        <v>116202(2)TL</v>
      </c>
      <c r="B154" s="333" t="s">
        <v>3369</v>
      </c>
      <c r="C154" s="333" t="s">
        <v>2527</v>
      </c>
      <c r="D154" s="333" t="s">
        <v>1867</v>
      </c>
      <c r="E154" s="333" t="s">
        <v>3109</v>
      </c>
      <c r="F154" s="333" t="s">
        <v>2525</v>
      </c>
      <c r="G154" s="435">
        <v>282054.64</v>
      </c>
      <c r="H154" s="435">
        <v>282054.64</v>
      </c>
      <c r="I154" s="435">
        <v>0</v>
      </c>
      <c r="J154" s="435">
        <v>0</v>
      </c>
    </row>
    <row r="155" spans="1:11" s="333" customFormat="1" x14ac:dyDescent="0.2">
      <c r="A155" s="333" t="str">
        <f t="shared" si="2"/>
        <v>11621TL</v>
      </c>
      <c r="B155" s="372" t="s">
        <v>2879</v>
      </c>
      <c r="C155" s="372"/>
      <c r="D155" s="372" t="s">
        <v>1867</v>
      </c>
      <c r="E155" s="372" t="s">
        <v>425</v>
      </c>
      <c r="F155" s="372" t="s">
        <v>2525</v>
      </c>
      <c r="G155" s="433">
        <v>27021029.280000001</v>
      </c>
      <c r="H155" s="433">
        <v>18067095</v>
      </c>
      <c r="I155" s="433">
        <v>8953934.2799999993</v>
      </c>
      <c r="J155" s="433">
        <v>0</v>
      </c>
    </row>
    <row r="156" spans="1:11" s="333" customFormat="1" x14ac:dyDescent="0.2">
      <c r="A156" s="333" t="str">
        <f t="shared" si="2"/>
        <v>116211TL</v>
      </c>
      <c r="B156" s="333" t="s">
        <v>2880</v>
      </c>
      <c r="D156" s="333" t="s">
        <v>1867</v>
      </c>
      <c r="E156" s="333" t="s">
        <v>425</v>
      </c>
      <c r="F156" s="333" t="s">
        <v>2525</v>
      </c>
      <c r="G156" s="435">
        <v>27021029.280000001</v>
      </c>
      <c r="H156" s="435">
        <v>18067095</v>
      </c>
      <c r="I156" s="435">
        <v>8953934.2799999993</v>
      </c>
      <c r="J156" s="435">
        <v>0</v>
      </c>
    </row>
    <row r="157" spans="1:11" s="333" customFormat="1" x14ac:dyDescent="0.2">
      <c r="A157" s="333" t="str">
        <f t="shared" si="2"/>
        <v>1162117TL</v>
      </c>
      <c r="B157" s="333" t="s">
        <v>2881</v>
      </c>
      <c r="D157" s="333" t="s">
        <v>1867</v>
      </c>
      <c r="E157" s="333" t="s">
        <v>2882</v>
      </c>
      <c r="F157" s="333" t="s">
        <v>2525</v>
      </c>
      <c r="G157" s="435">
        <v>27021029.280000001</v>
      </c>
      <c r="H157" s="435">
        <v>18067095</v>
      </c>
      <c r="I157" s="435">
        <v>8953934.2799999993</v>
      </c>
      <c r="J157" s="435">
        <v>0</v>
      </c>
      <c r="K157" s="338"/>
    </row>
    <row r="158" spans="1:11" s="333" customFormat="1" x14ac:dyDescent="0.2">
      <c r="A158" s="333" t="str">
        <f t="shared" si="2"/>
        <v>11631TL</v>
      </c>
      <c r="B158" s="333" t="s">
        <v>2883</v>
      </c>
      <c r="D158" s="333" t="s">
        <v>1867</v>
      </c>
      <c r="E158" s="333" t="s">
        <v>2884</v>
      </c>
      <c r="F158" s="333" t="s">
        <v>2525</v>
      </c>
      <c r="G158" s="435">
        <v>2811710.2</v>
      </c>
      <c r="H158" s="435">
        <v>2284971.02</v>
      </c>
      <c r="I158" s="435">
        <v>526739.18000000005</v>
      </c>
      <c r="J158" s="435">
        <v>0</v>
      </c>
    </row>
    <row r="159" spans="1:11" s="333" customFormat="1" x14ac:dyDescent="0.2">
      <c r="A159" s="333" t="str">
        <f t="shared" si="2"/>
        <v>116311TL</v>
      </c>
      <c r="B159" s="333" t="s">
        <v>2885</v>
      </c>
      <c r="D159" s="333" t="s">
        <v>1867</v>
      </c>
      <c r="E159" s="333" t="s">
        <v>2884</v>
      </c>
      <c r="F159" s="333" t="s">
        <v>2525</v>
      </c>
      <c r="G159" s="435">
        <v>2811710.2</v>
      </c>
      <c r="H159" s="435">
        <v>2284971.02</v>
      </c>
      <c r="I159" s="435">
        <v>526739.18000000005</v>
      </c>
      <c r="J159" s="435">
        <v>0</v>
      </c>
    </row>
    <row r="160" spans="1:11" s="333" customFormat="1" x14ac:dyDescent="0.2">
      <c r="A160" s="333" t="str">
        <f t="shared" si="2"/>
        <v>1163110TL</v>
      </c>
      <c r="B160" s="333" t="s">
        <v>2886</v>
      </c>
      <c r="D160" s="333" t="s">
        <v>1867</v>
      </c>
      <c r="E160" s="333" t="s">
        <v>2887</v>
      </c>
      <c r="F160" s="333" t="s">
        <v>2525</v>
      </c>
      <c r="G160" s="435">
        <v>2811710.2</v>
      </c>
      <c r="H160" s="435">
        <v>2284971.02</v>
      </c>
      <c r="I160" s="435">
        <v>526739.18000000005</v>
      </c>
      <c r="J160" s="435">
        <v>0</v>
      </c>
    </row>
    <row r="161" spans="1:11" s="333" customFormat="1" x14ac:dyDescent="0.2">
      <c r="A161" s="333" t="str">
        <f t="shared" si="2"/>
        <v>11640TL</v>
      </c>
      <c r="B161" s="372" t="s">
        <v>814</v>
      </c>
      <c r="C161" s="372"/>
      <c r="D161" s="372" t="s">
        <v>1867</v>
      </c>
      <c r="E161" s="372" t="s">
        <v>815</v>
      </c>
      <c r="F161" s="372" t="s">
        <v>2525</v>
      </c>
      <c r="G161" s="433">
        <v>52113.4</v>
      </c>
      <c r="H161" s="433">
        <v>44687.45</v>
      </c>
      <c r="I161" s="433">
        <v>7425.95</v>
      </c>
      <c r="J161" s="433">
        <v>0</v>
      </c>
      <c r="K161" s="440">
        <f>+I161+I164+I223</f>
        <v>829739.01</v>
      </c>
    </row>
    <row r="162" spans="1:11" s="333" customFormat="1" x14ac:dyDescent="0.2">
      <c r="A162" s="333" t="str">
        <f t="shared" si="2"/>
        <v>116402TL</v>
      </c>
      <c r="B162" s="333" t="s">
        <v>816</v>
      </c>
      <c r="D162" s="333" t="s">
        <v>1867</v>
      </c>
      <c r="E162" s="333" t="s">
        <v>813</v>
      </c>
      <c r="F162" s="333" t="s">
        <v>2525</v>
      </c>
      <c r="G162" s="435">
        <v>52113.4</v>
      </c>
      <c r="H162" s="435">
        <v>44687.45</v>
      </c>
      <c r="I162" s="435">
        <v>7425.95</v>
      </c>
      <c r="J162" s="435">
        <v>0</v>
      </c>
    </row>
    <row r="163" spans="1:11" s="333" customFormat="1" x14ac:dyDescent="0.2">
      <c r="A163" s="333" t="str">
        <f t="shared" si="2"/>
        <v>116402TL</v>
      </c>
      <c r="B163" s="333" t="s">
        <v>816</v>
      </c>
      <c r="C163" s="333" t="s">
        <v>2638</v>
      </c>
      <c r="D163" s="333" t="s">
        <v>1867</v>
      </c>
      <c r="E163" s="333" t="s">
        <v>3109</v>
      </c>
      <c r="F163" s="333" t="s">
        <v>2525</v>
      </c>
      <c r="G163" s="435">
        <v>52113.4</v>
      </c>
      <c r="H163" s="435">
        <v>44687.45</v>
      </c>
      <c r="I163" s="435">
        <v>7425.95</v>
      </c>
      <c r="J163" s="435">
        <v>0</v>
      </c>
    </row>
    <row r="164" spans="1:11" s="333" customFormat="1" x14ac:dyDescent="0.2">
      <c r="A164" s="333" t="str">
        <f t="shared" si="2"/>
        <v>11641TL</v>
      </c>
      <c r="B164" s="372" t="s">
        <v>2888</v>
      </c>
      <c r="C164" s="372"/>
      <c r="D164" s="372" t="s">
        <v>1867</v>
      </c>
      <c r="E164" s="372" t="s">
        <v>2889</v>
      </c>
      <c r="F164" s="372" t="s">
        <v>2525</v>
      </c>
      <c r="G164" s="433">
        <v>769793.02</v>
      </c>
      <c r="H164" s="433">
        <v>660038.93999999994</v>
      </c>
      <c r="I164" s="433">
        <v>109754.08</v>
      </c>
      <c r="J164" s="433">
        <v>0</v>
      </c>
    </row>
    <row r="165" spans="1:11" s="333" customFormat="1" x14ac:dyDescent="0.2">
      <c r="A165" s="333" t="str">
        <f t="shared" si="2"/>
        <v>116411TL</v>
      </c>
      <c r="B165" s="333" t="s">
        <v>2890</v>
      </c>
      <c r="D165" s="333" t="s">
        <v>1867</v>
      </c>
      <c r="E165" s="333" t="s">
        <v>2889</v>
      </c>
      <c r="F165" s="333" t="s">
        <v>2525</v>
      </c>
      <c r="G165" s="435">
        <v>769793.02</v>
      </c>
      <c r="H165" s="435">
        <v>660038.93999999994</v>
      </c>
      <c r="I165" s="435">
        <v>109754.08</v>
      </c>
      <c r="J165" s="435">
        <v>0</v>
      </c>
    </row>
    <row r="166" spans="1:11" s="333" customFormat="1" x14ac:dyDescent="0.2">
      <c r="A166" s="333" t="str">
        <f t="shared" si="2"/>
        <v>1164110TL</v>
      </c>
      <c r="B166" s="333" t="s">
        <v>2891</v>
      </c>
      <c r="D166" s="333" t="s">
        <v>1867</v>
      </c>
      <c r="E166" s="333" t="s">
        <v>343</v>
      </c>
      <c r="F166" s="333" t="s">
        <v>2525</v>
      </c>
      <c r="G166" s="435">
        <v>769793.02</v>
      </c>
      <c r="H166" s="435">
        <v>660038.93999999994</v>
      </c>
      <c r="I166" s="435">
        <v>109754.08</v>
      </c>
      <c r="J166" s="435">
        <v>0</v>
      </c>
    </row>
    <row r="167" spans="1:11" s="333" customFormat="1" x14ac:dyDescent="0.2">
      <c r="A167" s="333" t="str">
        <f t="shared" si="2"/>
        <v>11642TL</v>
      </c>
      <c r="B167" s="372" t="s">
        <v>817</v>
      </c>
      <c r="C167" s="372"/>
      <c r="D167" s="372" t="s">
        <v>1867</v>
      </c>
      <c r="E167" s="372" t="s">
        <v>818</v>
      </c>
      <c r="F167" s="372" t="s">
        <v>2525</v>
      </c>
      <c r="G167" s="433">
        <v>792563597.49000001</v>
      </c>
      <c r="H167" s="433">
        <v>790237281.95000005</v>
      </c>
      <c r="I167" s="433">
        <v>2326315.54</v>
      </c>
      <c r="J167" s="433">
        <v>0</v>
      </c>
    </row>
    <row r="168" spans="1:11" s="333" customFormat="1" x14ac:dyDescent="0.2">
      <c r="A168" s="333" t="str">
        <f t="shared" si="2"/>
        <v>116420TL</v>
      </c>
      <c r="B168" s="333" t="s">
        <v>819</v>
      </c>
      <c r="D168" s="333" t="s">
        <v>1867</v>
      </c>
      <c r="E168" s="333" t="s">
        <v>820</v>
      </c>
      <c r="F168" s="333" t="s">
        <v>2525</v>
      </c>
      <c r="G168" s="435">
        <v>766253188.19000006</v>
      </c>
      <c r="H168" s="435">
        <v>764014372.64999998</v>
      </c>
      <c r="I168" s="435">
        <v>2238815.54</v>
      </c>
      <c r="J168" s="435">
        <v>0</v>
      </c>
    </row>
    <row r="169" spans="1:11" s="333" customFormat="1" x14ac:dyDescent="0.2">
      <c r="A169" s="333" t="str">
        <f t="shared" si="2"/>
        <v>116420TL</v>
      </c>
      <c r="B169" s="333" t="s">
        <v>819</v>
      </c>
      <c r="C169" s="333" t="s">
        <v>2529</v>
      </c>
      <c r="D169" s="333" t="s">
        <v>1867</v>
      </c>
      <c r="E169" s="333" t="s">
        <v>2305</v>
      </c>
      <c r="F169" s="333" t="s">
        <v>2525</v>
      </c>
      <c r="G169" s="435">
        <v>734960202.27999997</v>
      </c>
      <c r="H169" s="435">
        <v>732781382.27999997</v>
      </c>
      <c r="I169" s="435">
        <v>2178820</v>
      </c>
      <c r="J169" s="435">
        <v>0</v>
      </c>
    </row>
    <row r="170" spans="1:11" s="333" customFormat="1" x14ac:dyDescent="0.2">
      <c r="A170" s="333" t="str">
        <f t="shared" si="2"/>
        <v>116420(2)TL</v>
      </c>
      <c r="B170" s="333" t="s">
        <v>3370</v>
      </c>
      <c r="C170" s="333" t="s">
        <v>2528</v>
      </c>
      <c r="D170" s="333" t="s">
        <v>1867</v>
      </c>
      <c r="E170" s="333" t="s">
        <v>2305</v>
      </c>
      <c r="F170" s="333" t="s">
        <v>2525</v>
      </c>
      <c r="G170" s="435">
        <v>31292985.91</v>
      </c>
      <c r="H170" s="435">
        <v>31232990.370000001</v>
      </c>
      <c r="I170" s="435">
        <v>59995.54</v>
      </c>
      <c r="J170" s="435">
        <v>0</v>
      </c>
    </row>
    <row r="171" spans="1:11" s="333" customFormat="1" x14ac:dyDescent="0.2">
      <c r="A171" s="333" t="str">
        <f t="shared" si="2"/>
        <v>116421TL</v>
      </c>
      <c r="B171" s="333" t="s">
        <v>2660</v>
      </c>
      <c r="D171" s="333" t="s">
        <v>1867</v>
      </c>
      <c r="E171" s="333" t="s">
        <v>832</v>
      </c>
      <c r="F171" s="333" t="s">
        <v>2525</v>
      </c>
      <c r="G171" s="435">
        <v>26310409.300000001</v>
      </c>
      <c r="H171" s="435">
        <v>26222909.300000001</v>
      </c>
      <c r="I171" s="435">
        <v>87500</v>
      </c>
      <c r="J171" s="435">
        <v>0</v>
      </c>
    </row>
    <row r="172" spans="1:11" s="333" customFormat="1" x14ac:dyDescent="0.2">
      <c r="A172" s="333" t="str">
        <f t="shared" si="2"/>
        <v>116421TL</v>
      </c>
      <c r="B172" s="333" t="s">
        <v>2660</v>
      </c>
      <c r="C172" s="333" t="s">
        <v>2661</v>
      </c>
      <c r="D172" s="333" t="s">
        <v>1867</v>
      </c>
      <c r="E172" s="333" t="s">
        <v>2305</v>
      </c>
      <c r="F172" s="333" t="s">
        <v>2525</v>
      </c>
      <c r="G172" s="435">
        <v>21609136.640000001</v>
      </c>
      <c r="H172" s="435">
        <v>21521636.640000001</v>
      </c>
      <c r="I172" s="435">
        <v>87500</v>
      </c>
      <c r="J172" s="435">
        <v>0</v>
      </c>
    </row>
    <row r="173" spans="1:11" s="333" customFormat="1" x14ac:dyDescent="0.2">
      <c r="A173" s="333" t="str">
        <f t="shared" si="2"/>
        <v>116421(2)TL</v>
      </c>
      <c r="B173" s="333" t="s">
        <v>3371</v>
      </c>
      <c r="C173" s="333" t="s">
        <v>2892</v>
      </c>
      <c r="D173" s="333" t="s">
        <v>1867</v>
      </c>
      <c r="E173" s="333" t="s">
        <v>2305</v>
      </c>
      <c r="F173" s="333" t="s">
        <v>2525</v>
      </c>
      <c r="G173" s="435">
        <v>4701272.66</v>
      </c>
      <c r="H173" s="435">
        <v>4701272.66</v>
      </c>
      <c r="I173" s="435">
        <v>0</v>
      </c>
      <c r="J173" s="435">
        <v>0</v>
      </c>
    </row>
    <row r="174" spans="1:11" s="333" customFormat="1" x14ac:dyDescent="0.2">
      <c r="A174" s="333" t="str">
        <f t="shared" si="2"/>
        <v>118TL</v>
      </c>
      <c r="B174" s="374" t="s">
        <v>821</v>
      </c>
      <c r="C174" s="374"/>
      <c r="D174" s="374" t="s">
        <v>1867</v>
      </c>
      <c r="E174" s="374" t="s">
        <v>822</v>
      </c>
      <c r="F174" s="374" t="s">
        <v>2525</v>
      </c>
      <c r="G174" s="434">
        <v>349483627.47000003</v>
      </c>
      <c r="H174" s="434">
        <v>325634654.55000001</v>
      </c>
      <c r="I174" s="434">
        <v>23848972.920000002</v>
      </c>
      <c r="J174" s="434">
        <v>0</v>
      </c>
    </row>
    <row r="175" spans="1:11" s="333" customFormat="1" x14ac:dyDescent="0.2">
      <c r="A175" s="333" t="str">
        <f t="shared" si="2"/>
        <v>11811TL</v>
      </c>
      <c r="B175" s="333" t="s">
        <v>823</v>
      </c>
      <c r="D175" s="333" t="s">
        <v>1867</v>
      </c>
      <c r="E175" s="333" t="s">
        <v>824</v>
      </c>
      <c r="F175" s="333" t="s">
        <v>2525</v>
      </c>
      <c r="G175" s="435">
        <v>138442924.69</v>
      </c>
      <c r="H175" s="435">
        <v>117670308.39</v>
      </c>
      <c r="I175" s="435">
        <v>20772616.300000001</v>
      </c>
      <c r="J175" s="435">
        <v>0</v>
      </c>
    </row>
    <row r="176" spans="1:11" s="333" customFormat="1" x14ac:dyDescent="0.2">
      <c r="A176" s="333" t="str">
        <f t="shared" si="2"/>
        <v>118110TL</v>
      </c>
      <c r="B176" s="333" t="s">
        <v>825</v>
      </c>
      <c r="D176" s="333" t="s">
        <v>1867</v>
      </c>
      <c r="E176" s="333" t="s">
        <v>826</v>
      </c>
      <c r="F176" s="333" t="s">
        <v>2525</v>
      </c>
      <c r="G176" s="435">
        <v>138442924.69</v>
      </c>
      <c r="H176" s="435">
        <v>117670308.39</v>
      </c>
      <c r="I176" s="435">
        <v>20772616.300000001</v>
      </c>
      <c r="J176" s="435">
        <v>0</v>
      </c>
    </row>
    <row r="177" spans="1:10" s="333" customFormat="1" x14ac:dyDescent="0.2">
      <c r="A177" s="333" t="str">
        <f t="shared" si="2"/>
        <v>118110TL</v>
      </c>
      <c r="B177" s="333" t="s">
        <v>825</v>
      </c>
      <c r="C177" s="333" t="s">
        <v>575</v>
      </c>
      <c r="D177" s="333" t="s">
        <v>1867</v>
      </c>
      <c r="E177" s="333" t="s">
        <v>576</v>
      </c>
      <c r="F177" s="333" t="s">
        <v>2525</v>
      </c>
      <c r="G177" s="435">
        <v>14323000</v>
      </c>
      <c r="H177" s="435">
        <v>14263000</v>
      </c>
      <c r="I177" s="435">
        <v>60000</v>
      </c>
      <c r="J177" s="435">
        <v>0</v>
      </c>
    </row>
    <row r="178" spans="1:10" s="333" customFormat="1" x14ac:dyDescent="0.2">
      <c r="A178" s="333" t="str">
        <f t="shared" si="2"/>
        <v>118110(2)TL</v>
      </c>
      <c r="B178" s="333" t="s">
        <v>3372</v>
      </c>
      <c r="C178" s="333" t="s">
        <v>3373</v>
      </c>
      <c r="D178" s="333" t="s">
        <v>1867</v>
      </c>
      <c r="E178" s="333" t="s">
        <v>576</v>
      </c>
      <c r="F178" s="333" t="s">
        <v>2525</v>
      </c>
      <c r="G178" s="435">
        <v>13750000</v>
      </c>
      <c r="H178" s="435">
        <v>13500000</v>
      </c>
      <c r="I178" s="435">
        <v>250000</v>
      </c>
      <c r="J178" s="435">
        <v>0</v>
      </c>
    </row>
    <row r="179" spans="1:10" s="333" customFormat="1" x14ac:dyDescent="0.2">
      <c r="A179" s="333" t="str">
        <f t="shared" si="2"/>
        <v>118110TL</v>
      </c>
      <c r="B179" s="333" t="s">
        <v>825</v>
      </c>
      <c r="C179" s="333" t="s">
        <v>2530</v>
      </c>
      <c r="D179" s="333" t="s">
        <v>1867</v>
      </c>
      <c r="E179" s="333" t="s">
        <v>2531</v>
      </c>
      <c r="F179" s="333" t="s">
        <v>2525</v>
      </c>
      <c r="G179" s="435">
        <v>3816600</v>
      </c>
      <c r="H179" s="435">
        <v>3384575.84</v>
      </c>
      <c r="I179" s="435">
        <v>432024.16</v>
      </c>
      <c r="J179" s="435">
        <v>0</v>
      </c>
    </row>
    <row r="180" spans="1:10" s="333" customFormat="1" x14ac:dyDescent="0.2">
      <c r="A180" s="333" t="str">
        <f t="shared" si="2"/>
        <v>118110TL</v>
      </c>
      <c r="B180" s="333" t="s">
        <v>825</v>
      </c>
      <c r="C180" s="333" t="s">
        <v>2532</v>
      </c>
      <c r="D180" s="333" t="s">
        <v>1867</v>
      </c>
      <c r="E180" s="333" t="s">
        <v>2531</v>
      </c>
      <c r="F180" s="333" t="s">
        <v>2525</v>
      </c>
      <c r="G180" s="435">
        <v>88121486.019999996</v>
      </c>
      <c r="H180" s="435">
        <v>69178316.430000007</v>
      </c>
      <c r="I180" s="435">
        <v>18943169.59</v>
      </c>
      <c r="J180" s="435">
        <v>0</v>
      </c>
    </row>
    <row r="181" spans="1:10" s="333" customFormat="1" x14ac:dyDescent="0.2">
      <c r="A181" s="333" t="str">
        <f t="shared" si="2"/>
        <v>118110(3)TL</v>
      </c>
      <c r="B181" s="333" t="s">
        <v>3374</v>
      </c>
      <c r="C181" s="333" t="s">
        <v>2893</v>
      </c>
      <c r="D181" s="333" t="s">
        <v>1867</v>
      </c>
      <c r="E181" s="333" t="s">
        <v>2531</v>
      </c>
      <c r="F181" s="333" t="s">
        <v>2525</v>
      </c>
      <c r="G181" s="435">
        <v>2223000</v>
      </c>
      <c r="H181" s="435">
        <v>2223000</v>
      </c>
      <c r="I181" s="435">
        <v>0</v>
      </c>
      <c r="J181" s="435">
        <v>0</v>
      </c>
    </row>
    <row r="182" spans="1:10" s="333" customFormat="1" x14ac:dyDescent="0.2">
      <c r="A182" s="333" t="str">
        <f t="shared" si="2"/>
        <v>118110(4)TL</v>
      </c>
      <c r="B182" s="333" t="s">
        <v>3375</v>
      </c>
      <c r="C182" s="333" t="s">
        <v>80</v>
      </c>
      <c r="D182" s="333" t="s">
        <v>1867</v>
      </c>
      <c r="E182" s="333" t="s">
        <v>2531</v>
      </c>
      <c r="F182" s="333" t="s">
        <v>2525</v>
      </c>
      <c r="G182" s="435">
        <v>14061000</v>
      </c>
      <c r="H182" s="435">
        <v>14061000</v>
      </c>
      <c r="I182" s="435">
        <v>0</v>
      </c>
      <c r="J182" s="435">
        <v>0</v>
      </c>
    </row>
    <row r="183" spans="1:10" s="333" customFormat="1" x14ac:dyDescent="0.2">
      <c r="A183" s="333" t="str">
        <f t="shared" si="2"/>
        <v>118110TL</v>
      </c>
      <c r="B183" s="333" t="s">
        <v>825</v>
      </c>
      <c r="C183" s="333" t="s">
        <v>3376</v>
      </c>
      <c r="D183" s="333" t="s">
        <v>1867</v>
      </c>
      <c r="E183" s="333" t="s">
        <v>90</v>
      </c>
      <c r="F183" s="333" t="s">
        <v>2525</v>
      </c>
      <c r="G183" s="435">
        <v>12000</v>
      </c>
      <c r="H183" s="435">
        <v>12000</v>
      </c>
      <c r="I183" s="435">
        <v>0</v>
      </c>
      <c r="J183" s="435">
        <v>0</v>
      </c>
    </row>
    <row r="184" spans="1:10" s="333" customFormat="1" x14ac:dyDescent="0.2">
      <c r="A184" s="333" t="str">
        <f t="shared" si="2"/>
        <v>118110TL</v>
      </c>
      <c r="B184" s="333" t="s">
        <v>825</v>
      </c>
      <c r="C184" s="333" t="s">
        <v>2662</v>
      </c>
      <c r="D184" s="333" t="s">
        <v>1867</v>
      </c>
      <c r="E184" s="333" t="s">
        <v>90</v>
      </c>
      <c r="F184" s="333" t="s">
        <v>2525</v>
      </c>
      <c r="G184" s="435">
        <v>2135838.67</v>
      </c>
      <c r="H184" s="435">
        <v>1048416.12</v>
      </c>
      <c r="I184" s="435">
        <v>1087422.55</v>
      </c>
      <c r="J184" s="435">
        <v>0</v>
      </c>
    </row>
    <row r="185" spans="1:10" s="333" customFormat="1" x14ac:dyDescent="0.2">
      <c r="A185" s="333" t="str">
        <f t="shared" si="2"/>
        <v>11820TL</v>
      </c>
      <c r="B185" s="372" t="s">
        <v>827</v>
      </c>
      <c r="C185" s="372"/>
      <c r="D185" s="372" t="s">
        <v>1867</v>
      </c>
      <c r="E185" s="372" t="s">
        <v>811</v>
      </c>
      <c r="F185" s="372" t="s">
        <v>2525</v>
      </c>
      <c r="G185" s="433">
        <v>17253898.370000001</v>
      </c>
      <c r="H185" s="433">
        <v>14851385.34</v>
      </c>
      <c r="I185" s="433">
        <v>2402513.0299999998</v>
      </c>
      <c r="J185" s="433">
        <v>0</v>
      </c>
    </row>
    <row r="186" spans="1:10" s="333" customFormat="1" x14ac:dyDescent="0.2">
      <c r="A186" s="333" t="str">
        <f t="shared" si="2"/>
        <v>118202TL</v>
      </c>
      <c r="B186" s="333" t="s">
        <v>828</v>
      </c>
      <c r="D186" s="333" t="s">
        <v>1867</v>
      </c>
      <c r="E186" s="333" t="s">
        <v>813</v>
      </c>
      <c r="F186" s="333" t="s">
        <v>2525</v>
      </c>
      <c r="G186" s="435">
        <v>17253898.370000001</v>
      </c>
      <c r="H186" s="435">
        <v>14851385.34</v>
      </c>
      <c r="I186" s="435">
        <v>2402513.0299999998</v>
      </c>
      <c r="J186" s="435">
        <v>0</v>
      </c>
    </row>
    <row r="187" spans="1:10" s="333" customFormat="1" x14ac:dyDescent="0.2">
      <c r="A187" s="333" t="str">
        <f t="shared" si="2"/>
        <v>118202TL</v>
      </c>
      <c r="B187" s="333" t="s">
        <v>828</v>
      </c>
      <c r="C187" s="333" t="s">
        <v>2533</v>
      </c>
      <c r="D187" s="333" t="s">
        <v>1867</v>
      </c>
      <c r="E187" s="333" t="s">
        <v>3109</v>
      </c>
      <c r="F187" s="333" t="s">
        <v>2525</v>
      </c>
      <c r="G187" s="435">
        <v>12222189.720000001</v>
      </c>
      <c r="H187" s="435">
        <v>9844888.3800000008</v>
      </c>
      <c r="I187" s="435">
        <v>2377301.34</v>
      </c>
      <c r="J187" s="435">
        <v>0</v>
      </c>
    </row>
    <row r="188" spans="1:10" s="333" customFormat="1" x14ac:dyDescent="0.2">
      <c r="A188" s="333" t="str">
        <f t="shared" si="2"/>
        <v>118202TL</v>
      </c>
      <c r="B188" s="333" t="s">
        <v>828</v>
      </c>
      <c r="C188" s="333" t="s">
        <v>2663</v>
      </c>
      <c r="D188" s="333" t="s">
        <v>1867</v>
      </c>
      <c r="E188" s="333" t="s">
        <v>3109</v>
      </c>
      <c r="F188" s="333" t="s">
        <v>2525</v>
      </c>
      <c r="G188" s="435">
        <v>793146.59</v>
      </c>
      <c r="H188" s="435">
        <v>782905.54</v>
      </c>
      <c r="I188" s="435">
        <v>10241.049999999999</v>
      </c>
      <c r="J188" s="435">
        <v>0</v>
      </c>
    </row>
    <row r="189" spans="1:10" s="333" customFormat="1" x14ac:dyDescent="0.2">
      <c r="A189" s="333" t="str">
        <f t="shared" si="2"/>
        <v>118202(2)TL</v>
      </c>
      <c r="B189" s="333" t="s">
        <v>3377</v>
      </c>
      <c r="C189" s="333" t="s">
        <v>2534</v>
      </c>
      <c r="D189" s="333" t="s">
        <v>1867</v>
      </c>
      <c r="E189" s="333" t="s">
        <v>3109</v>
      </c>
      <c r="F189" s="333" t="s">
        <v>2525</v>
      </c>
      <c r="G189" s="435">
        <v>3542645.17</v>
      </c>
      <c r="H189" s="435">
        <v>3527674.53</v>
      </c>
      <c r="I189" s="435">
        <v>14970.64</v>
      </c>
      <c r="J189" s="435">
        <v>0</v>
      </c>
    </row>
    <row r="190" spans="1:10" s="333" customFormat="1" x14ac:dyDescent="0.2">
      <c r="A190" s="333" t="str">
        <f t="shared" si="2"/>
        <v>118202(3)TL</v>
      </c>
      <c r="B190" s="333" t="s">
        <v>3378</v>
      </c>
      <c r="C190" s="333" t="s">
        <v>2894</v>
      </c>
      <c r="D190" s="333" t="s">
        <v>1867</v>
      </c>
      <c r="E190" s="333" t="s">
        <v>3109</v>
      </c>
      <c r="F190" s="333" t="s">
        <v>2525</v>
      </c>
      <c r="G190" s="435">
        <v>695916.89</v>
      </c>
      <c r="H190" s="435">
        <v>695916.89</v>
      </c>
      <c r="I190" s="435">
        <v>0</v>
      </c>
      <c r="J190" s="435">
        <v>0</v>
      </c>
    </row>
    <row r="191" spans="1:10" s="333" customFormat="1" x14ac:dyDescent="0.2">
      <c r="A191" s="333" t="str">
        <f t="shared" si="2"/>
        <v>11842TL</v>
      </c>
      <c r="B191" s="333" t="s">
        <v>829</v>
      </c>
      <c r="D191" s="333" t="s">
        <v>1867</v>
      </c>
      <c r="E191" s="333" t="s">
        <v>818</v>
      </c>
      <c r="F191" s="333" t="s">
        <v>2525</v>
      </c>
      <c r="G191" s="435">
        <v>193786804.41</v>
      </c>
      <c r="H191" s="435">
        <v>193112960.81999999</v>
      </c>
      <c r="I191" s="435">
        <v>673843.59</v>
      </c>
      <c r="J191" s="435">
        <v>0</v>
      </c>
    </row>
    <row r="192" spans="1:10" s="333" customFormat="1" x14ac:dyDescent="0.2">
      <c r="A192" s="333" t="str">
        <f t="shared" si="2"/>
        <v>118420TL</v>
      </c>
      <c r="B192" s="372" t="s">
        <v>830</v>
      </c>
      <c r="C192" s="372"/>
      <c r="D192" s="372" t="s">
        <v>1867</v>
      </c>
      <c r="E192" s="372" t="s">
        <v>820</v>
      </c>
      <c r="F192" s="372" t="s">
        <v>2525</v>
      </c>
      <c r="G192" s="433">
        <v>20383604.27</v>
      </c>
      <c r="H192" s="433">
        <v>20309780.870000001</v>
      </c>
      <c r="I192" s="433">
        <v>73823.399999999994</v>
      </c>
      <c r="J192" s="433">
        <v>0</v>
      </c>
    </row>
    <row r="193" spans="1:11" s="333" customFormat="1" x14ac:dyDescent="0.2">
      <c r="A193" s="333" t="str">
        <f t="shared" si="2"/>
        <v>118420TL</v>
      </c>
      <c r="B193" s="333" t="s">
        <v>830</v>
      </c>
      <c r="C193" s="333" t="s">
        <v>2536</v>
      </c>
      <c r="D193" s="333" t="s">
        <v>1867</v>
      </c>
      <c r="E193" s="333" t="s">
        <v>2305</v>
      </c>
      <c r="F193" s="333" t="s">
        <v>2525</v>
      </c>
      <c r="G193" s="435">
        <v>10696921.890000001</v>
      </c>
      <c r="H193" s="435">
        <v>10677231.060000001</v>
      </c>
      <c r="I193" s="435">
        <v>19690.830000000002</v>
      </c>
      <c r="J193" s="435">
        <v>0</v>
      </c>
    </row>
    <row r="194" spans="1:11" s="333" customFormat="1" x14ac:dyDescent="0.2">
      <c r="A194" s="333" t="str">
        <f t="shared" si="2"/>
        <v>118420(2)TL</v>
      </c>
      <c r="B194" s="333" t="s">
        <v>3379</v>
      </c>
      <c r="C194" s="333" t="s">
        <v>2535</v>
      </c>
      <c r="D194" s="333" t="s">
        <v>1867</v>
      </c>
      <c r="E194" s="333" t="s">
        <v>2305</v>
      </c>
      <c r="F194" s="333" t="s">
        <v>2525</v>
      </c>
      <c r="G194" s="435">
        <v>769517.74</v>
      </c>
      <c r="H194" s="435">
        <v>769517.74</v>
      </c>
      <c r="I194" s="435">
        <v>0</v>
      </c>
      <c r="J194" s="435">
        <v>0</v>
      </c>
    </row>
    <row r="195" spans="1:11" s="333" customFormat="1" x14ac:dyDescent="0.2">
      <c r="A195" s="333" t="str">
        <f t="shared" ref="A195:A258" si="3">CONCATENATE(B195,D195)</f>
        <v>118420TL</v>
      </c>
      <c r="B195" s="333" t="s">
        <v>830</v>
      </c>
      <c r="C195" s="333" t="s">
        <v>2537</v>
      </c>
      <c r="D195" s="333" t="s">
        <v>1867</v>
      </c>
      <c r="E195" s="333" t="s">
        <v>2305</v>
      </c>
      <c r="F195" s="333" t="s">
        <v>2525</v>
      </c>
      <c r="G195" s="435">
        <v>8917164.6400000006</v>
      </c>
      <c r="H195" s="435">
        <v>8863032.0700000003</v>
      </c>
      <c r="I195" s="435">
        <v>54132.57</v>
      </c>
      <c r="J195" s="435">
        <v>0</v>
      </c>
    </row>
    <row r="196" spans="1:11" s="333" customFormat="1" x14ac:dyDescent="0.2">
      <c r="A196" s="333" t="str">
        <f t="shared" si="3"/>
        <v>118421TL</v>
      </c>
      <c r="B196" s="333" t="s">
        <v>831</v>
      </c>
      <c r="D196" s="333" t="s">
        <v>1867</v>
      </c>
      <c r="E196" s="333" t="s">
        <v>832</v>
      </c>
      <c r="F196" s="333" t="s">
        <v>2525</v>
      </c>
      <c r="G196" s="435">
        <v>173403200.13999999</v>
      </c>
      <c r="H196" s="435">
        <v>172803179.94999999</v>
      </c>
      <c r="I196" s="435">
        <v>600020.18999999994</v>
      </c>
      <c r="J196" s="435">
        <v>0</v>
      </c>
    </row>
    <row r="197" spans="1:11" s="333" customFormat="1" x14ac:dyDescent="0.2">
      <c r="A197" s="333" t="str">
        <f t="shared" si="3"/>
        <v>118421TL</v>
      </c>
      <c r="B197" s="333" t="s">
        <v>831</v>
      </c>
      <c r="C197" s="333" t="s">
        <v>2639</v>
      </c>
      <c r="D197" s="333" t="s">
        <v>1867</v>
      </c>
      <c r="E197" s="333" t="s">
        <v>2305</v>
      </c>
      <c r="F197" s="333" t="s">
        <v>2525</v>
      </c>
      <c r="G197" s="435">
        <v>166589840.94999999</v>
      </c>
      <c r="H197" s="435">
        <v>166089820.75999999</v>
      </c>
      <c r="I197" s="435">
        <v>500020.19</v>
      </c>
      <c r="J197" s="435">
        <v>0</v>
      </c>
    </row>
    <row r="198" spans="1:11" s="333" customFormat="1" x14ac:dyDescent="0.2">
      <c r="A198" s="333" t="str">
        <f t="shared" si="3"/>
        <v>118421(2)TL</v>
      </c>
      <c r="B198" s="333" t="s">
        <v>3380</v>
      </c>
      <c r="C198" s="333" t="s">
        <v>2664</v>
      </c>
      <c r="D198" s="333" t="s">
        <v>1867</v>
      </c>
      <c r="E198" s="333" t="s">
        <v>2305</v>
      </c>
      <c r="F198" s="333" t="s">
        <v>2525</v>
      </c>
      <c r="G198" s="435">
        <v>6813359.1900000004</v>
      </c>
      <c r="H198" s="435">
        <v>6713359.1900000004</v>
      </c>
      <c r="I198" s="435">
        <v>100000</v>
      </c>
      <c r="J198" s="435">
        <v>0</v>
      </c>
    </row>
    <row r="199" spans="1:11" s="333" customFormat="1" x14ac:dyDescent="0.2">
      <c r="A199" s="333" t="str">
        <f t="shared" si="3"/>
        <v>119TL</v>
      </c>
      <c r="B199" s="374" t="s">
        <v>81</v>
      </c>
      <c r="C199" s="374"/>
      <c r="D199" s="374" t="s">
        <v>1867</v>
      </c>
      <c r="E199" s="374" t="s">
        <v>82</v>
      </c>
      <c r="F199" s="374" t="s">
        <v>2525</v>
      </c>
      <c r="G199" s="434">
        <v>3947813753.8200002</v>
      </c>
      <c r="H199" s="434">
        <v>3923821801.9299998</v>
      </c>
      <c r="I199" s="434">
        <v>23991951.890000001</v>
      </c>
      <c r="J199" s="434">
        <v>0</v>
      </c>
    </row>
    <row r="200" spans="1:11" s="333" customFormat="1" x14ac:dyDescent="0.2">
      <c r="A200" s="333" t="str">
        <f t="shared" si="3"/>
        <v>11911TL</v>
      </c>
      <c r="B200" s="333" t="s">
        <v>83</v>
      </c>
      <c r="D200" s="333" t="s">
        <v>1867</v>
      </c>
      <c r="E200" s="333" t="s">
        <v>824</v>
      </c>
      <c r="F200" s="333" t="s">
        <v>2525</v>
      </c>
      <c r="G200" s="435">
        <v>3947813753.8200002</v>
      </c>
      <c r="H200" s="435">
        <v>3923821801.9299998</v>
      </c>
      <c r="I200" s="435">
        <v>23991951.890000001</v>
      </c>
      <c r="J200" s="435">
        <v>0</v>
      </c>
    </row>
    <row r="201" spans="1:11" s="333" customFormat="1" x14ac:dyDescent="0.2">
      <c r="A201" s="333" t="str">
        <f t="shared" si="3"/>
        <v>119110TL</v>
      </c>
      <c r="B201" s="333" t="s">
        <v>84</v>
      </c>
      <c r="D201" s="333" t="s">
        <v>1867</v>
      </c>
      <c r="E201" s="333" t="s">
        <v>826</v>
      </c>
      <c r="F201" s="333" t="s">
        <v>2525</v>
      </c>
      <c r="G201" s="435">
        <v>3947813753.8200002</v>
      </c>
      <c r="H201" s="435">
        <v>3923821801.9299998</v>
      </c>
      <c r="I201" s="435">
        <v>23991951.890000001</v>
      </c>
      <c r="J201" s="435">
        <v>0</v>
      </c>
    </row>
    <row r="202" spans="1:11" s="333" customFormat="1" x14ac:dyDescent="0.2">
      <c r="A202" s="333" t="str">
        <f t="shared" si="3"/>
        <v>119110USD</v>
      </c>
      <c r="B202" s="333" t="s">
        <v>84</v>
      </c>
      <c r="D202" s="333" t="s">
        <v>2515</v>
      </c>
      <c r="E202" s="333" t="s">
        <v>826</v>
      </c>
      <c r="F202" s="333" t="s">
        <v>2525</v>
      </c>
      <c r="G202" s="435">
        <v>9212711.3499999996</v>
      </c>
      <c r="H202" s="435">
        <v>4896674.68</v>
      </c>
      <c r="I202" s="435">
        <v>4316036.67</v>
      </c>
      <c r="J202" s="435">
        <v>0</v>
      </c>
    </row>
    <row r="203" spans="1:11" s="333" customFormat="1" x14ac:dyDescent="0.2">
      <c r="A203" s="333" t="str">
        <f t="shared" si="3"/>
        <v>119110GBP</v>
      </c>
      <c r="B203" s="333" t="s">
        <v>84</v>
      </c>
      <c r="D203" s="333" t="s">
        <v>747</v>
      </c>
      <c r="E203" s="333" t="s">
        <v>826</v>
      </c>
      <c r="F203" s="333" t="s">
        <v>2525</v>
      </c>
      <c r="G203" s="435">
        <v>589500</v>
      </c>
      <c r="H203" s="435">
        <v>242262.91</v>
      </c>
      <c r="I203" s="435">
        <v>347237.09</v>
      </c>
      <c r="J203" s="435">
        <v>0</v>
      </c>
    </row>
    <row r="204" spans="1:11" s="333" customFormat="1" x14ac:dyDescent="0.2">
      <c r="A204" s="333" t="str">
        <f t="shared" si="3"/>
        <v>119110EUR</v>
      </c>
      <c r="B204" s="333" t="s">
        <v>84</v>
      </c>
      <c r="D204" s="333" t="s">
        <v>748</v>
      </c>
      <c r="E204" s="333" t="s">
        <v>826</v>
      </c>
      <c r="F204" s="333" t="s">
        <v>2525</v>
      </c>
      <c r="G204" s="435">
        <v>4303170.71</v>
      </c>
      <c r="H204" s="435">
        <v>1138222.21</v>
      </c>
      <c r="I204" s="435">
        <v>3164948.5</v>
      </c>
      <c r="J204" s="435">
        <v>0</v>
      </c>
    </row>
    <row r="205" spans="1:11" s="333" customFormat="1" x14ac:dyDescent="0.2">
      <c r="A205" s="333" t="str">
        <f t="shared" si="3"/>
        <v>119110TL</v>
      </c>
      <c r="B205" s="333" t="s">
        <v>84</v>
      </c>
      <c r="C205" s="333" t="s">
        <v>3381</v>
      </c>
      <c r="D205" s="333" t="s">
        <v>1867</v>
      </c>
      <c r="E205" s="333" t="s">
        <v>3111</v>
      </c>
      <c r="F205" s="333" t="s">
        <v>2525</v>
      </c>
      <c r="G205" s="435">
        <v>21265990</v>
      </c>
      <c r="H205" s="435">
        <v>21189865</v>
      </c>
      <c r="I205" s="435">
        <v>76125</v>
      </c>
      <c r="J205" s="435">
        <v>0</v>
      </c>
    </row>
    <row r="206" spans="1:11" s="333" customFormat="1" x14ac:dyDescent="0.2">
      <c r="A206" s="333" t="str">
        <f t="shared" si="3"/>
        <v>119110USD</v>
      </c>
      <c r="B206" s="333" t="s">
        <v>84</v>
      </c>
      <c r="C206" s="333" t="s">
        <v>3381</v>
      </c>
      <c r="D206" s="333" t="s">
        <v>2515</v>
      </c>
      <c r="E206" s="333" t="s">
        <v>3111</v>
      </c>
      <c r="F206" s="333" t="s">
        <v>2525</v>
      </c>
      <c r="G206" s="435">
        <v>335554</v>
      </c>
      <c r="H206" s="435">
        <v>309304</v>
      </c>
      <c r="I206" s="435">
        <v>26250</v>
      </c>
      <c r="J206" s="435">
        <v>0</v>
      </c>
    </row>
    <row r="207" spans="1:11" s="333" customFormat="1" x14ac:dyDescent="0.2">
      <c r="A207" s="333" t="str">
        <f t="shared" si="3"/>
        <v>119110TL</v>
      </c>
      <c r="B207" s="333" t="s">
        <v>84</v>
      </c>
      <c r="C207" s="333" t="s">
        <v>3110</v>
      </c>
      <c r="D207" s="333" t="s">
        <v>1867</v>
      </c>
      <c r="E207" s="333" t="s">
        <v>3111</v>
      </c>
      <c r="F207" s="333" t="s">
        <v>2525</v>
      </c>
      <c r="G207" s="435">
        <v>3900314416.1300001</v>
      </c>
      <c r="H207" s="435">
        <v>3876398589.2399998</v>
      </c>
      <c r="I207" s="435">
        <v>23915826.890000001</v>
      </c>
      <c r="J207" s="435">
        <v>0</v>
      </c>
      <c r="K207" s="338"/>
    </row>
    <row r="208" spans="1:11" s="333" customFormat="1" x14ac:dyDescent="0.2">
      <c r="A208" s="333" t="str">
        <f t="shared" si="3"/>
        <v>119110USD</v>
      </c>
      <c r="B208" s="333" t="s">
        <v>84</v>
      </c>
      <c r="C208" s="333" t="s">
        <v>3110</v>
      </c>
      <c r="D208" s="333" t="s">
        <v>2515</v>
      </c>
      <c r="E208" s="333" t="s">
        <v>3111</v>
      </c>
      <c r="F208" s="333" t="s">
        <v>2525</v>
      </c>
      <c r="G208" s="435">
        <v>8877157.3499999996</v>
      </c>
      <c r="H208" s="435">
        <v>4587370.68</v>
      </c>
      <c r="I208" s="435">
        <v>4289786.67</v>
      </c>
      <c r="J208" s="435">
        <v>0</v>
      </c>
    </row>
    <row r="209" spans="1:10" s="333" customFormat="1" x14ac:dyDescent="0.2">
      <c r="A209" s="333" t="str">
        <f t="shared" si="3"/>
        <v>119110GBP</v>
      </c>
      <c r="B209" s="333" t="s">
        <v>84</v>
      </c>
      <c r="C209" s="333" t="s">
        <v>3110</v>
      </c>
      <c r="D209" s="333" t="s">
        <v>747</v>
      </c>
      <c r="E209" s="333" t="s">
        <v>3111</v>
      </c>
      <c r="F209" s="333" t="s">
        <v>2525</v>
      </c>
      <c r="G209" s="435">
        <v>589500</v>
      </c>
      <c r="H209" s="435">
        <v>242262.91</v>
      </c>
      <c r="I209" s="435">
        <v>347237.09</v>
      </c>
      <c r="J209" s="435">
        <v>0</v>
      </c>
    </row>
    <row r="210" spans="1:10" s="333" customFormat="1" x14ac:dyDescent="0.2">
      <c r="A210" s="333" t="str">
        <f t="shared" si="3"/>
        <v>119110EUR</v>
      </c>
      <c r="B210" s="333" t="s">
        <v>84</v>
      </c>
      <c r="C210" s="333" t="s">
        <v>3110</v>
      </c>
      <c r="D210" s="333" t="s">
        <v>748</v>
      </c>
      <c r="E210" s="333" t="s">
        <v>3111</v>
      </c>
      <c r="F210" s="333" t="s">
        <v>2525</v>
      </c>
      <c r="G210" s="435">
        <v>4084365</v>
      </c>
      <c r="H210" s="435">
        <v>919416.5</v>
      </c>
      <c r="I210" s="435">
        <v>3164948.5</v>
      </c>
      <c r="J210" s="435">
        <v>0</v>
      </c>
    </row>
    <row r="211" spans="1:10" s="333" customFormat="1" x14ac:dyDescent="0.2">
      <c r="A211" s="333" t="str">
        <f t="shared" si="3"/>
        <v>119110TL</v>
      </c>
      <c r="B211" s="333" t="s">
        <v>84</v>
      </c>
      <c r="C211" s="333" t="s">
        <v>85</v>
      </c>
      <c r="D211" s="333" t="s">
        <v>1867</v>
      </c>
      <c r="E211" s="333" t="s">
        <v>79</v>
      </c>
      <c r="F211" s="333" t="s">
        <v>2525</v>
      </c>
      <c r="G211" s="435">
        <v>26233347.690000001</v>
      </c>
      <c r="H211" s="435">
        <v>26233347.690000001</v>
      </c>
      <c r="I211" s="435">
        <v>0</v>
      </c>
      <c r="J211" s="435">
        <v>0</v>
      </c>
    </row>
    <row r="212" spans="1:10" s="333" customFormat="1" x14ac:dyDescent="0.2">
      <c r="A212" s="333" t="str">
        <f t="shared" si="3"/>
        <v>119110EUR</v>
      </c>
      <c r="B212" s="333" t="s">
        <v>84</v>
      </c>
      <c r="C212" s="333" t="s">
        <v>85</v>
      </c>
      <c r="D212" s="333" t="s">
        <v>748</v>
      </c>
      <c r="E212" s="333" t="s">
        <v>79</v>
      </c>
      <c r="F212" s="333" t="s">
        <v>2525</v>
      </c>
      <c r="G212" s="435">
        <v>218805.71</v>
      </c>
      <c r="H212" s="435">
        <v>218805.71</v>
      </c>
      <c r="I212" s="435">
        <v>0</v>
      </c>
      <c r="J212" s="435">
        <v>0</v>
      </c>
    </row>
    <row r="213" spans="1:10" s="333" customFormat="1" x14ac:dyDescent="0.2">
      <c r="A213" s="333" t="str">
        <f t="shared" si="3"/>
        <v>120TL</v>
      </c>
      <c r="B213" s="374" t="s">
        <v>2895</v>
      </c>
      <c r="C213" s="374"/>
      <c r="D213" s="374" t="s">
        <v>1867</v>
      </c>
      <c r="E213" s="374" t="s">
        <v>2896</v>
      </c>
      <c r="F213" s="374" t="s">
        <v>2525</v>
      </c>
      <c r="G213" s="434">
        <v>67000</v>
      </c>
      <c r="H213" s="434">
        <v>54666.6</v>
      </c>
      <c r="I213" s="434">
        <v>12333.4</v>
      </c>
      <c r="J213" s="434">
        <v>0</v>
      </c>
    </row>
    <row r="214" spans="1:10" s="333" customFormat="1" x14ac:dyDescent="0.2">
      <c r="A214" s="333" t="str">
        <f t="shared" si="3"/>
        <v>12001TL</v>
      </c>
      <c r="B214" s="333" t="s">
        <v>2897</v>
      </c>
      <c r="D214" s="333" t="s">
        <v>1867</v>
      </c>
      <c r="E214" s="333" t="s">
        <v>582</v>
      </c>
      <c r="F214" s="333" t="s">
        <v>2525</v>
      </c>
      <c r="G214" s="435">
        <v>67000</v>
      </c>
      <c r="H214" s="435">
        <v>54666.6</v>
      </c>
      <c r="I214" s="435">
        <v>12333.4</v>
      </c>
      <c r="J214" s="435">
        <v>0</v>
      </c>
    </row>
    <row r="215" spans="1:10" s="333" customFormat="1" x14ac:dyDescent="0.2">
      <c r="A215" s="333" t="str">
        <f t="shared" si="3"/>
        <v>120010TL</v>
      </c>
      <c r="B215" s="333" t="s">
        <v>2898</v>
      </c>
      <c r="D215" s="333" t="s">
        <v>1867</v>
      </c>
      <c r="E215" s="333" t="s">
        <v>98</v>
      </c>
      <c r="F215" s="333" t="s">
        <v>2525</v>
      </c>
      <c r="G215" s="435">
        <v>67000</v>
      </c>
      <c r="H215" s="435">
        <v>54666.6</v>
      </c>
      <c r="I215" s="435">
        <v>12333.4</v>
      </c>
      <c r="J215" s="435">
        <v>0</v>
      </c>
    </row>
    <row r="216" spans="1:10" s="333" customFormat="1" x14ac:dyDescent="0.2">
      <c r="A216" s="333" t="str">
        <f t="shared" si="3"/>
        <v>1200105TL</v>
      </c>
      <c r="B216" s="333" t="s">
        <v>2899</v>
      </c>
      <c r="D216" s="333" t="s">
        <v>1867</v>
      </c>
      <c r="E216" s="333" t="s">
        <v>100</v>
      </c>
      <c r="F216" s="333" t="s">
        <v>2525</v>
      </c>
      <c r="G216" s="435">
        <v>67000</v>
      </c>
      <c r="H216" s="435">
        <v>54666.6</v>
      </c>
      <c r="I216" s="435">
        <v>12333.4</v>
      </c>
      <c r="J216" s="435">
        <v>0</v>
      </c>
    </row>
    <row r="217" spans="1:10" s="333" customFormat="1" x14ac:dyDescent="0.2">
      <c r="A217" s="333" t="str">
        <f t="shared" si="3"/>
        <v>1200105TL</v>
      </c>
      <c r="B217" s="333" t="s">
        <v>2899</v>
      </c>
      <c r="C217" s="333" t="s">
        <v>2900</v>
      </c>
      <c r="D217" s="333" t="s">
        <v>1867</v>
      </c>
      <c r="E217" s="333" t="s">
        <v>102</v>
      </c>
      <c r="F217" s="333" t="s">
        <v>2525</v>
      </c>
      <c r="G217" s="435">
        <v>67000</v>
      </c>
      <c r="H217" s="435">
        <v>54666.6</v>
      </c>
      <c r="I217" s="435">
        <v>12333.4</v>
      </c>
      <c r="J217" s="435">
        <v>0</v>
      </c>
    </row>
    <row r="218" spans="1:10" s="333" customFormat="1" x14ac:dyDescent="0.2">
      <c r="A218" s="333" t="str">
        <f t="shared" si="3"/>
        <v>138TL</v>
      </c>
      <c r="B218" s="374" t="s">
        <v>833</v>
      </c>
      <c r="C218" s="374"/>
      <c r="D218" s="374" t="s">
        <v>1867</v>
      </c>
      <c r="E218" s="374" t="s">
        <v>834</v>
      </c>
      <c r="F218" s="374" t="s">
        <v>2525</v>
      </c>
      <c r="G218" s="434">
        <v>39817459.560000002</v>
      </c>
      <c r="H218" s="434">
        <v>36347501.170000002</v>
      </c>
      <c r="I218" s="434">
        <v>3469958.39</v>
      </c>
      <c r="J218" s="434">
        <v>0</v>
      </c>
    </row>
    <row r="219" spans="1:10" s="333" customFormat="1" x14ac:dyDescent="0.2">
      <c r="A219" s="333" t="str">
        <f t="shared" si="3"/>
        <v>13820TL</v>
      </c>
      <c r="B219" s="372" t="s">
        <v>835</v>
      </c>
      <c r="C219" s="372"/>
      <c r="D219" s="372" t="s">
        <v>1867</v>
      </c>
      <c r="E219" s="372" t="s">
        <v>811</v>
      </c>
      <c r="F219" s="372" t="s">
        <v>2525</v>
      </c>
      <c r="G219" s="433">
        <v>37939230.829999998</v>
      </c>
      <c r="H219" s="433">
        <v>35181831.420000002</v>
      </c>
      <c r="I219" s="433">
        <v>2757399.41</v>
      </c>
      <c r="J219" s="433">
        <v>0</v>
      </c>
    </row>
    <row r="220" spans="1:10" s="333" customFormat="1" x14ac:dyDescent="0.2">
      <c r="A220" s="333" t="str">
        <f t="shared" si="3"/>
        <v>138202TL</v>
      </c>
      <c r="B220" s="333" t="s">
        <v>836</v>
      </c>
      <c r="D220" s="333" t="s">
        <v>1867</v>
      </c>
      <c r="E220" s="333" t="s">
        <v>813</v>
      </c>
      <c r="F220" s="333" t="s">
        <v>2525</v>
      </c>
      <c r="G220" s="435">
        <v>37939230.829999998</v>
      </c>
      <c r="H220" s="435">
        <v>35181831.420000002</v>
      </c>
      <c r="I220" s="435">
        <v>2757399.41</v>
      </c>
      <c r="J220" s="435">
        <v>0</v>
      </c>
    </row>
    <row r="221" spans="1:10" s="333" customFormat="1" x14ac:dyDescent="0.2">
      <c r="A221" s="333" t="str">
        <f t="shared" si="3"/>
        <v>138202TL</v>
      </c>
      <c r="B221" s="333" t="s">
        <v>836</v>
      </c>
      <c r="C221" s="333" t="s">
        <v>2538</v>
      </c>
      <c r="D221" s="333" t="s">
        <v>1867</v>
      </c>
      <c r="E221" s="333" t="s">
        <v>3112</v>
      </c>
      <c r="F221" s="333" t="s">
        <v>2525</v>
      </c>
      <c r="G221" s="435">
        <v>21161568.140000001</v>
      </c>
      <c r="H221" s="435">
        <v>18452626.079999998</v>
      </c>
      <c r="I221" s="435">
        <v>2708942.06</v>
      </c>
      <c r="J221" s="435">
        <v>0</v>
      </c>
    </row>
    <row r="222" spans="1:10" s="333" customFormat="1" x14ac:dyDescent="0.2">
      <c r="A222" s="333" t="str">
        <f t="shared" si="3"/>
        <v>138202(2)TL</v>
      </c>
      <c r="B222" s="333" t="s">
        <v>3382</v>
      </c>
      <c r="C222" s="333" t="s">
        <v>2539</v>
      </c>
      <c r="D222" s="333" t="s">
        <v>1867</v>
      </c>
      <c r="E222" s="333" t="s">
        <v>3112</v>
      </c>
      <c r="F222" s="333" t="s">
        <v>2525</v>
      </c>
      <c r="G222" s="435">
        <v>16777662.690000001</v>
      </c>
      <c r="H222" s="435">
        <v>16729205.34</v>
      </c>
      <c r="I222" s="435">
        <v>48457.35</v>
      </c>
      <c r="J222" s="435">
        <v>0</v>
      </c>
    </row>
    <row r="223" spans="1:10" s="333" customFormat="1" x14ac:dyDescent="0.2">
      <c r="A223" s="333" t="str">
        <f t="shared" si="3"/>
        <v>13840TL</v>
      </c>
      <c r="B223" s="372" t="s">
        <v>837</v>
      </c>
      <c r="C223" s="372"/>
      <c r="D223" s="372" t="s">
        <v>1867</v>
      </c>
      <c r="E223" s="372" t="s">
        <v>815</v>
      </c>
      <c r="F223" s="372" t="s">
        <v>2525</v>
      </c>
      <c r="G223" s="433">
        <v>1878228.73</v>
      </c>
      <c r="H223" s="433">
        <v>1165669.75</v>
      </c>
      <c r="I223" s="433">
        <v>712558.98</v>
      </c>
      <c r="J223" s="433">
        <v>0</v>
      </c>
    </row>
    <row r="224" spans="1:10" s="333" customFormat="1" x14ac:dyDescent="0.2">
      <c r="A224" s="333" t="str">
        <f t="shared" si="3"/>
        <v>138402TL</v>
      </c>
      <c r="B224" s="333" t="s">
        <v>838</v>
      </c>
      <c r="D224" s="333" t="s">
        <v>1867</v>
      </c>
      <c r="E224" s="333" t="s">
        <v>813</v>
      </c>
      <c r="F224" s="333" t="s">
        <v>2525</v>
      </c>
      <c r="G224" s="435">
        <v>1878228.73</v>
      </c>
      <c r="H224" s="435">
        <v>1165669.75</v>
      </c>
      <c r="I224" s="435">
        <v>712558.98</v>
      </c>
      <c r="J224" s="435">
        <v>0</v>
      </c>
    </row>
    <row r="225" spans="1:10" s="333" customFormat="1" x14ac:dyDescent="0.2">
      <c r="A225" s="333" t="str">
        <f t="shared" si="3"/>
        <v>138402TL</v>
      </c>
      <c r="B225" s="333" t="s">
        <v>838</v>
      </c>
      <c r="C225" s="333" t="s">
        <v>2540</v>
      </c>
      <c r="D225" s="333" t="s">
        <v>1867</v>
      </c>
      <c r="E225" s="333" t="s">
        <v>3112</v>
      </c>
      <c r="F225" s="333" t="s">
        <v>2525</v>
      </c>
      <c r="G225" s="435">
        <v>1782257.33</v>
      </c>
      <c r="H225" s="435">
        <v>1069698.3500000001</v>
      </c>
      <c r="I225" s="435">
        <v>712558.98</v>
      </c>
      <c r="J225" s="435">
        <v>0</v>
      </c>
    </row>
    <row r="226" spans="1:10" s="333" customFormat="1" x14ac:dyDescent="0.2">
      <c r="A226" s="333" t="str">
        <f t="shared" si="3"/>
        <v>138402(2)TL</v>
      </c>
      <c r="B226" s="333" t="s">
        <v>3383</v>
      </c>
      <c r="C226" s="333" t="s">
        <v>86</v>
      </c>
      <c r="D226" s="333" t="s">
        <v>1867</v>
      </c>
      <c r="E226" s="333" t="s">
        <v>3112</v>
      </c>
      <c r="F226" s="333" t="s">
        <v>2525</v>
      </c>
      <c r="G226" s="435">
        <v>95971.4</v>
      </c>
      <c r="H226" s="435">
        <v>95971.4</v>
      </c>
      <c r="I226" s="435">
        <v>0</v>
      </c>
      <c r="J226" s="435">
        <v>0</v>
      </c>
    </row>
    <row r="227" spans="1:10" s="333" customFormat="1" x14ac:dyDescent="0.2">
      <c r="A227" s="333" t="str">
        <f t="shared" si="3"/>
        <v>140TL</v>
      </c>
      <c r="B227" s="374" t="s">
        <v>839</v>
      </c>
      <c r="C227" s="374"/>
      <c r="D227" s="374" t="s">
        <v>1867</v>
      </c>
      <c r="E227" s="374" t="s">
        <v>840</v>
      </c>
      <c r="F227" s="374" t="s">
        <v>2525</v>
      </c>
      <c r="G227" s="434">
        <v>1601623446.1700001</v>
      </c>
      <c r="H227" s="434">
        <v>1489018383.98</v>
      </c>
      <c r="I227" s="434">
        <v>112605062.19</v>
      </c>
      <c r="J227" s="434">
        <v>0</v>
      </c>
    </row>
    <row r="228" spans="1:10" s="333" customFormat="1" x14ac:dyDescent="0.2">
      <c r="A228" s="333" t="str">
        <f t="shared" si="3"/>
        <v>14011TL</v>
      </c>
      <c r="B228" s="333" t="s">
        <v>87</v>
      </c>
      <c r="D228" s="333" t="s">
        <v>1867</v>
      </c>
      <c r="E228" s="333" t="s">
        <v>824</v>
      </c>
      <c r="F228" s="333" t="s">
        <v>2525</v>
      </c>
      <c r="G228" s="435">
        <v>145062015.38</v>
      </c>
      <c r="H228" s="435">
        <v>136864261.19999999</v>
      </c>
      <c r="I228" s="435">
        <v>8197754.1799999997</v>
      </c>
      <c r="J228" s="435">
        <v>0</v>
      </c>
    </row>
    <row r="229" spans="1:10" s="333" customFormat="1" x14ac:dyDescent="0.2">
      <c r="A229" s="333" t="str">
        <f t="shared" si="3"/>
        <v>140110TL</v>
      </c>
      <c r="B229" s="333" t="s">
        <v>88</v>
      </c>
      <c r="D229" s="333" t="s">
        <v>1867</v>
      </c>
      <c r="E229" s="333" t="s">
        <v>826</v>
      </c>
      <c r="F229" s="333" t="s">
        <v>2525</v>
      </c>
      <c r="G229" s="435">
        <v>145010515.38</v>
      </c>
      <c r="H229" s="435">
        <v>136856965.36000001</v>
      </c>
      <c r="I229" s="435">
        <v>8153550.0199999996</v>
      </c>
      <c r="J229" s="435">
        <v>0</v>
      </c>
    </row>
    <row r="230" spans="1:10" s="333" customFormat="1" x14ac:dyDescent="0.2">
      <c r="A230" s="333" t="str">
        <f t="shared" si="3"/>
        <v>140110TL</v>
      </c>
      <c r="B230" s="333" t="s">
        <v>88</v>
      </c>
      <c r="C230" s="333" t="s">
        <v>2665</v>
      </c>
      <c r="D230" s="333" t="s">
        <v>1867</v>
      </c>
      <c r="E230" s="333" t="s">
        <v>2666</v>
      </c>
      <c r="F230" s="333" t="s">
        <v>2525</v>
      </c>
      <c r="G230" s="435">
        <v>354166.69</v>
      </c>
      <c r="H230" s="435">
        <v>354166.69</v>
      </c>
      <c r="I230" s="435">
        <v>0</v>
      </c>
      <c r="J230" s="435">
        <v>0</v>
      </c>
    </row>
    <row r="231" spans="1:10" s="333" customFormat="1" x14ac:dyDescent="0.2">
      <c r="A231" s="333" t="str">
        <f t="shared" si="3"/>
        <v>140110TL</v>
      </c>
      <c r="B231" s="333" t="s">
        <v>88</v>
      </c>
      <c r="C231" s="333" t="s">
        <v>89</v>
      </c>
      <c r="D231" s="333" t="s">
        <v>1867</v>
      </c>
      <c r="E231" s="333" t="s">
        <v>90</v>
      </c>
      <c r="F231" s="333" t="s">
        <v>2525</v>
      </c>
      <c r="G231" s="435">
        <v>1059957.8600000001</v>
      </c>
      <c r="H231" s="435">
        <v>375768.15</v>
      </c>
      <c r="I231" s="435">
        <v>684189.71</v>
      </c>
      <c r="J231" s="435">
        <v>0</v>
      </c>
    </row>
    <row r="232" spans="1:10" s="333" customFormat="1" x14ac:dyDescent="0.2">
      <c r="A232" s="333" t="str">
        <f t="shared" si="3"/>
        <v>140110TL</v>
      </c>
      <c r="B232" s="333" t="s">
        <v>88</v>
      </c>
      <c r="C232" s="333" t="s">
        <v>91</v>
      </c>
      <c r="D232" s="333" t="s">
        <v>1867</v>
      </c>
      <c r="E232" s="333" t="s">
        <v>90</v>
      </c>
      <c r="F232" s="333" t="s">
        <v>2525</v>
      </c>
      <c r="G232" s="435">
        <v>39611424.840000004</v>
      </c>
      <c r="H232" s="435">
        <v>32198670.16</v>
      </c>
      <c r="I232" s="435">
        <v>7412754.6799999997</v>
      </c>
      <c r="J232" s="435">
        <v>0</v>
      </c>
    </row>
    <row r="233" spans="1:10" s="333" customFormat="1" x14ac:dyDescent="0.2">
      <c r="A233" s="333" t="str">
        <f t="shared" si="3"/>
        <v>140110(2)TL</v>
      </c>
      <c r="B233" s="333" t="s">
        <v>3384</v>
      </c>
      <c r="C233" s="333" t="s">
        <v>2667</v>
      </c>
      <c r="D233" s="333" t="s">
        <v>1867</v>
      </c>
      <c r="E233" s="333" t="s">
        <v>90</v>
      </c>
      <c r="F233" s="333" t="s">
        <v>2525</v>
      </c>
      <c r="G233" s="435">
        <v>25173790.949999999</v>
      </c>
      <c r="H233" s="435">
        <v>25117185.32</v>
      </c>
      <c r="I233" s="435">
        <v>56605.63</v>
      </c>
      <c r="J233" s="435">
        <v>0</v>
      </c>
    </row>
    <row r="234" spans="1:10" s="333" customFormat="1" x14ac:dyDescent="0.2">
      <c r="A234" s="333" t="str">
        <f t="shared" si="3"/>
        <v>140110TL</v>
      </c>
      <c r="B234" s="333" t="s">
        <v>88</v>
      </c>
      <c r="C234" s="333" t="s">
        <v>2901</v>
      </c>
      <c r="D234" s="333" t="s">
        <v>1867</v>
      </c>
      <c r="E234" s="333" t="s">
        <v>2902</v>
      </c>
      <c r="F234" s="333" t="s">
        <v>2525</v>
      </c>
      <c r="G234" s="435">
        <v>39540301.960000001</v>
      </c>
      <c r="H234" s="435">
        <v>39540301.960000001</v>
      </c>
      <c r="I234" s="435">
        <v>0</v>
      </c>
      <c r="J234" s="435">
        <v>0</v>
      </c>
    </row>
    <row r="235" spans="1:10" s="333" customFormat="1" x14ac:dyDescent="0.2">
      <c r="A235" s="333" t="str">
        <f t="shared" si="3"/>
        <v>140110(3)TL</v>
      </c>
      <c r="B235" s="333" t="s">
        <v>3385</v>
      </c>
      <c r="C235" s="333" t="s">
        <v>2903</v>
      </c>
      <c r="D235" s="333" t="s">
        <v>1867</v>
      </c>
      <c r="E235" s="333" t="s">
        <v>2902</v>
      </c>
      <c r="F235" s="333" t="s">
        <v>2525</v>
      </c>
      <c r="G235" s="435">
        <v>39270873.079999998</v>
      </c>
      <c r="H235" s="435">
        <v>39270873.079999998</v>
      </c>
      <c r="I235" s="435">
        <v>0</v>
      </c>
      <c r="J235" s="435">
        <v>0</v>
      </c>
    </row>
    <row r="236" spans="1:10" s="333" customFormat="1" x14ac:dyDescent="0.2">
      <c r="A236" s="333" t="str">
        <f t="shared" si="3"/>
        <v>140111TL</v>
      </c>
      <c r="B236" s="333" t="s">
        <v>3386</v>
      </c>
      <c r="D236" s="333" t="s">
        <v>1867</v>
      </c>
      <c r="E236" s="333" t="s">
        <v>847</v>
      </c>
      <c r="F236" s="333" t="s">
        <v>2525</v>
      </c>
      <c r="G236" s="435">
        <v>51500</v>
      </c>
      <c r="H236" s="435">
        <v>7295.84</v>
      </c>
      <c r="I236" s="435">
        <v>44204.160000000003</v>
      </c>
      <c r="J236" s="435">
        <v>0</v>
      </c>
    </row>
    <row r="237" spans="1:10" s="333" customFormat="1" x14ac:dyDescent="0.2">
      <c r="A237" s="333" t="str">
        <f t="shared" si="3"/>
        <v>140111TL</v>
      </c>
      <c r="B237" s="333" t="s">
        <v>3386</v>
      </c>
      <c r="C237" s="333" t="s">
        <v>3387</v>
      </c>
      <c r="D237" s="333" t="s">
        <v>1867</v>
      </c>
      <c r="E237" s="333" t="s">
        <v>3388</v>
      </c>
      <c r="F237" s="333" t="s">
        <v>2525</v>
      </c>
      <c r="G237" s="435">
        <v>51500</v>
      </c>
      <c r="H237" s="435">
        <v>7295.84</v>
      </c>
      <c r="I237" s="435">
        <v>44204.160000000003</v>
      </c>
      <c r="J237" s="435">
        <v>0</v>
      </c>
    </row>
    <row r="238" spans="1:10" s="333" customFormat="1" x14ac:dyDescent="0.2">
      <c r="A238" s="333" t="str">
        <f t="shared" si="3"/>
        <v>14020TL</v>
      </c>
      <c r="B238" s="372" t="s">
        <v>841</v>
      </c>
      <c r="C238" s="372"/>
      <c r="D238" s="372" t="s">
        <v>1867</v>
      </c>
      <c r="E238" s="372" t="s">
        <v>811</v>
      </c>
      <c r="F238" s="372" t="s">
        <v>2525</v>
      </c>
      <c r="G238" s="433">
        <v>1439044566.79</v>
      </c>
      <c r="H238" s="433">
        <v>1351720719.22</v>
      </c>
      <c r="I238" s="433">
        <v>87323847.569999993</v>
      </c>
      <c r="J238" s="433">
        <v>0</v>
      </c>
    </row>
    <row r="239" spans="1:10" s="333" customFormat="1" x14ac:dyDescent="0.2">
      <c r="A239" s="333" t="str">
        <f t="shared" si="3"/>
        <v>140200TL</v>
      </c>
      <c r="B239" s="333" t="s">
        <v>577</v>
      </c>
      <c r="D239" s="333" t="s">
        <v>1867</v>
      </c>
      <c r="E239" s="333" t="s">
        <v>578</v>
      </c>
      <c r="F239" s="333" t="s">
        <v>2525</v>
      </c>
      <c r="G239" s="435">
        <v>360568872.72000003</v>
      </c>
      <c r="H239" s="435">
        <v>323295805.08999997</v>
      </c>
      <c r="I239" s="435">
        <v>37273067.630000003</v>
      </c>
      <c r="J239" s="435">
        <v>0</v>
      </c>
    </row>
    <row r="240" spans="1:10" s="333" customFormat="1" x14ac:dyDescent="0.2">
      <c r="A240" s="333" t="str">
        <f t="shared" si="3"/>
        <v>140200TL</v>
      </c>
      <c r="B240" s="333" t="s">
        <v>577</v>
      </c>
      <c r="C240" s="333" t="s">
        <v>579</v>
      </c>
      <c r="D240" s="333" t="s">
        <v>1867</v>
      </c>
      <c r="E240" s="333" t="s">
        <v>580</v>
      </c>
      <c r="F240" s="333" t="s">
        <v>2525</v>
      </c>
      <c r="G240" s="435">
        <v>22875405.27</v>
      </c>
      <c r="H240" s="435">
        <v>15582940.550000001</v>
      </c>
      <c r="I240" s="435">
        <v>7292464.7199999997</v>
      </c>
      <c r="J240" s="435">
        <v>0</v>
      </c>
    </row>
    <row r="241" spans="1:11" s="333" customFormat="1" x14ac:dyDescent="0.2">
      <c r="A241" s="333" t="str">
        <f t="shared" si="3"/>
        <v>140200TL</v>
      </c>
      <c r="B241" s="333" t="s">
        <v>577</v>
      </c>
      <c r="C241" s="333" t="s">
        <v>2904</v>
      </c>
      <c r="D241" s="333" t="s">
        <v>1867</v>
      </c>
      <c r="E241" s="333" t="s">
        <v>580</v>
      </c>
      <c r="F241" s="333" t="s">
        <v>2525</v>
      </c>
      <c r="G241" s="435">
        <v>287922.15999999997</v>
      </c>
      <c r="H241" s="435">
        <v>35271.370000000003</v>
      </c>
      <c r="I241" s="435">
        <v>252650.79</v>
      </c>
      <c r="J241" s="435">
        <v>0</v>
      </c>
    </row>
    <row r="242" spans="1:11" s="333" customFormat="1" x14ac:dyDescent="0.2">
      <c r="A242" s="333" t="str">
        <f t="shared" si="3"/>
        <v>140200TL</v>
      </c>
      <c r="B242" s="333" t="s">
        <v>577</v>
      </c>
      <c r="C242" s="333" t="s">
        <v>581</v>
      </c>
      <c r="D242" s="333" t="s">
        <v>1867</v>
      </c>
      <c r="E242" s="333" t="s">
        <v>580</v>
      </c>
      <c r="F242" s="333" t="s">
        <v>2525</v>
      </c>
      <c r="G242" s="435">
        <v>177821468.28</v>
      </c>
      <c r="H242" s="435">
        <v>148709798.28999999</v>
      </c>
      <c r="I242" s="435">
        <v>29111669.989999998</v>
      </c>
      <c r="J242" s="435">
        <v>0</v>
      </c>
    </row>
    <row r="243" spans="1:11" s="333" customFormat="1" x14ac:dyDescent="0.2">
      <c r="A243" s="333" t="str">
        <f t="shared" si="3"/>
        <v>140200(2)TL</v>
      </c>
      <c r="B243" s="333" t="s">
        <v>3389</v>
      </c>
      <c r="C243" s="333" t="s">
        <v>2905</v>
      </c>
      <c r="D243" s="333" t="s">
        <v>1867</v>
      </c>
      <c r="E243" s="333" t="s">
        <v>580</v>
      </c>
      <c r="F243" s="333" t="s">
        <v>2525</v>
      </c>
      <c r="G243" s="435">
        <v>13808792.939999999</v>
      </c>
      <c r="H243" s="435">
        <v>13808792.939999999</v>
      </c>
      <c r="I243" s="435">
        <v>0</v>
      </c>
      <c r="J243" s="435">
        <v>0</v>
      </c>
    </row>
    <row r="244" spans="1:11" s="333" customFormat="1" x14ac:dyDescent="0.2">
      <c r="A244" s="333" t="str">
        <f t="shared" si="3"/>
        <v>140200(3)TL</v>
      </c>
      <c r="B244" s="333" t="s">
        <v>3390</v>
      </c>
      <c r="C244" s="333" t="s">
        <v>2906</v>
      </c>
      <c r="D244" s="333" t="s">
        <v>1867</v>
      </c>
      <c r="E244" s="333" t="s">
        <v>580</v>
      </c>
      <c r="F244" s="333" t="s">
        <v>2525</v>
      </c>
      <c r="G244" s="435">
        <v>145775284.06999999</v>
      </c>
      <c r="H244" s="435">
        <v>145159001.94</v>
      </c>
      <c r="I244" s="435">
        <v>616282.13</v>
      </c>
      <c r="J244" s="435">
        <v>0</v>
      </c>
    </row>
    <row r="245" spans="1:11" s="333" customFormat="1" x14ac:dyDescent="0.2">
      <c r="A245" s="333" t="str">
        <f t="shared" si="3"/>
        <v>140201TL</v>
      </c>
      <c r="B245" s="333" t="s">
        <v>2668</v>
      </c>
      <c r="D245" s="333" t="s">
        <v>1867</v>
      </c>
      <c r="E245" s="333" t="s">
        <v>842</v>
      </c>
      <c r="F245" s="333" t="s">
        <v>2525</v>
      </c>
      <c r="G245" s="435">
        <v>1936188.34</v>
      </c>
      <c r="H245" s="435">
        <v>1368031.42</v>
      </c>
      <c r="I245" s="435">
        <v>568156.92000000004</v>
      </c>
      <c r="J245" s="435">
        <v>0</v>
      </c>
    </row>
    <row r="246" spans="1:11" s="333" customFormat="1" x14ac:dyDescent="0.2">
      <c r="A246" s="333" t="str">
        <f t="shared" si="3"/>
        <v>140201TL</v>
      </c>
      <c r="B246" s="333" t="s">
        <v>2668</v>
      </c>
      <c r="C246" s="333" t="s">
        <v>2669</v>
      </c>
      <c r="D246" s="333" t="s">
        <v>1867</v>
      </c>
      <c r="E246" s="333" t="s">
        <v>2670</v>
      </c>
      <c r="F246" s="333" t="s">
        <v>2525</v>
      </c>
      <c r="G246" s="435">
        <v>25444.51</v>
      </c>
      <c r="H246" s="435">
        <v>8523.16</v>
      </c>
      <c r="I246" s="435">
        <v>16921.349999999999</v>
      </c>
      <c r="J246" s="435">
        <v>0</v>
      </c>
    </row>
    <row r="247" spans="1:11" s="333" customFormat="1" x14ac:dyDescent="0.2">
      <c r="A247" s="333" t="str">
        <f t="shared" si="3"/>
        <v>140201TL</v>
      </c>
      <c r="B247" s="333" t="s">
        <v>2668</v>
      </c>
      <c r="C247" s="333" t="s">
        <v>2671</v>
      </c>
      <c r="D247" s="333" t="s">
        <v>1867</v>
      </c>
      <c r="E247" s="333" t="s">
        <v>2670</v>
      </c>
      <c r="F247" s="333" t="s">
        <v>2525</v>
      </c>
      <c r="G247" s="435">
        <v>1294721.18</v>
      </c>
      <c r="H247" s="435">
        <v>752245.62</v>
      </c>
      <c r="I247" s="435">
        <v>542475.56000000006</v>
      </c>
      <c r="J247" s="435">
        <v>0</v>
      </c>
      <c r="K247" s="338"/>
    </row>
    <row r="248" spans="1:11" s="333" customFormat="1" x14ac:dyDescent="0.2">
      <c r="A248" s="333" t="str">
        <f t="shared" si="3"/>
        <v>140201TL</v>
      </c>
      <c r="B248" s="333" t="s">
        <v>2668</v>
      </c>
      <c r="C248" s="333" t="s">
        <v>2672</v>
      </c>
      <c r="D248" s="333" t="s">
        <v>1867</v>
      </c>
      <c r="E248" s="333" t="s">
        <v>2670</v>
      </c>
      <c r="F248" s="333" t="s">
        <v>2525</v>
      </c>
      <c r="G248" s="435">
        <v>13853.97</v>
      </c>
      <c r="H248" s="435">
        <v>5093.96</v>
      </c>
      <c r="I248" s="435">
        <v>8760.01</v>
      </c>
      <c r="J248" s="435">
        <v>0</v>
      </c>
    </row>
    <row r="249" spans="1:11" s="333" customFormat="1" x14ac:dyDescent="0.2">
      <c r="A249" s="333" t="str">
        <f t="shared" si="3"/>
        <v>140201TL</v>
      </c>
      <c r="B249" s="333" t="s">
        <v>2668</v>
      </c>
      <c r="C249" s="333" t="s">
        <v>2673</v>
      </c>
      <c r="D249" s="333" t="s">
        <v>1867</v>
      </c>
      <c r="E249" s="333" t="s">
        <v>2670</v>
      </c>
      <c r="F249" s="333" t="s">
        <v>2525</v>
      </c>
      <c r="G249" s="435">
        <v>19926.13</v>
      </c>
      <c r="H249" s="435">
        <v>19926.13</v>
      </c>
      <c r="I249" s="435">
        <v>0</v>
      </c>
      <c r="J249" s="435">
        <v>0</v>
      </c>
    </row>
    <row r="250" spans="1:11" s="333" customFormat="1" x14ac:dyDescent="0.2">
      <c r="A250" s="333" t="str">
        <f t="shared" si="3"/>
        <v>140201(2)TL</v>
      </c>
      <c r="B250" s="333" t="s">
        <v>3391</v>
      </c>
      <c r="C250" s="333" t="s">
        <v>2907</v>
      </c>
      <c r="D250" s="333" t="s">
        <v>1867</v>
      </c>
      <c r="E250" s="333" t="s">
        <v>2670</v>
      </c>
      <c r="F250" s="333" t="s">
        <v>2525</v>
      </c>
      <c r="G250" s="435">
        <v>582242.55000000005</v>
      </c>
      <c r="H250" s="435">
        <v>582242.55000000005</v>
      </c>
      <c r="I250" s="435">
        <v>0</v>
      </c>
      <c r="J250" s="435">
        <v>0</v>
      </c>
    </row>
    <row r="251" spans="1:11" s="333" customFormat="1" x14ac:dyDescent="0.2">
      <c r="A251" s="333" t="str">
        <f t="shared" si="3"/>
        <v>140202TL</v>
      </c>
      <c r="B251" s="333" t="s">
        <v>843</v>
      </c>
      <c r="D251" s="333" t="s">
        <v>1867</v>
      </c>
      <c r="E251" s="333" t="s">
        <v>813</v>
      </c>
      <c r="F251" s="333" t="s">
        <v>2525</v>
      </c>
      <c r="G251" s="435">
        <v>997305474</v>
      </c>
      <c r="H251" s="435">
        <v>952134043.05999994</v>
      </c>
      <c r="I251" s="435">
        <v>45171430.939999998</v>
      </c>
      <c r="J251" s="435">
        <v>0</v>
      </c>
    </row>
    <row r="252" spans="1:11" s="333" customFormat="1" x14ac:dyDescent="0.2">
      <c r="A252" s="333" t="str">
        <f t="shared" si="3"/>
        <v>140202TL</v>
      </c>
      <c r="B252" s="333" t="s">
        <v>843</v>
      </c>
      <c r="C252" s="333" t="s">
        <v>2541</v>
      </c>
      <c r="D252" s="333" t="s">
        <v>1867</v>
      </c>
      <c r="E252" s="333" t="s">
        <v>3112</v>
      </c>
      <c r="F252" s="333" t="s">
        <v>2525</v>
      </c>
      <c r="G252" s="435">
        <v>418482851.5</v>
      </c>
      <c r="H252" s="435">
        <v>379689010.08999997</v>
      </c>
      <c r="I252" s="435">
        <v>38793841.409999996</v>
      </c>
      <c r="J252" s="435">
        <v>0</v>
      </c>
    </row>
    <row r="253" spans="1:11" s="333" customFormat="1" x14ac:dyDescent="0.2">
      <c r="A253" s="333" t="str">
        <f t="shared" si="3"/>
        <v>140202TL</v>
      </c>
      <c r="B253" s="333" t="s">
        <v>843</v>
      </c>
      <c r="C253" s="333" t="s">
        <v>2640</v>
      </c>
      <c r="D253" s="333" t="s">
        <v>1867</v>
      </c>
      <c r="E253" s="333" t="s">
        <v>3112</v>
      </c>
      <c r="F253" s="333" t="s">
        <v>2525</v>
      </c>
      <c r="G253" s="435">
        <v>115988888.78</v>
      </c>
      <c r="H253" s="435">
        <v>110699123.38</v>
      </c>
      <c r="I253" s="435">
        <v>5289765.4000000004</v>
      </c>
      <c r="J253" s="435">
        <v>0</v>
      </c>
    </row>
    <row r="254" spans="1:11" s="333" customFormat="1" x14ac:dyDescent="0.2">
      <c r="A254" s="333" t="str">
        <f t="shared" si="3"/>
        <v>140202TL</v>
      </c>
      <c r="B254" s="333" t="s">
        <v>843</v>
      </c>
      <c r="C254" s="333" t="s">
        <v>2542</v>
      </c>
      <c r="D254" s="333" t="s">
        <v>1867</v>
      </c>
      <c r="E254" s="333" t="s">
        <v>3112</v>
      </c>
      <c r="F254" s="333" t="s">
        <v>2525</v>
      </c>
      <c r="G254" s="435">
        <v>2719272.26</v>
      </c>
      <c r="H254" s="435">
        <v>2689936.78</v>
      </c>
      <c r="I254" s="435">
        <v>29335.48</v>
      </c>
      <c r="J254" s="435">
        <v>0</v>
      </c>
    </row>
    <row r="255" spans="1:11" s="333" customFormat="1" x14ac:dyDescent="0.2">
      <c r="A255" s="333" t="str">
        <f t="shared" si="3"/>
        <v>140202(2)TL</v>
      </c>
      <c r="B255" s="333" t="s">
        <v>3392</v>
      </c>
      <c r="C255" s="333" t="s">
        <v>2543</v>
      </c>
      <c r="D255" s="333" t="s">
        <v>1867</v>
      </c>
      <c r="E255" s="333" t="s">
        <v>3112</v>
      </c>
      <c r="F255" s="333" t="s">
        <v>2525</v>
      </c>
      <c r="G255" s="435">
        <v>349140959.49000001</v>
      </c>
      <c r="H255" s="435">
        <v>348386263.19999999</v>
      </c>
      <c r="I255" s="435">
        <v>754696.29</v>
      </c>
      <c r="J255" s="435">
        <v>0</v>
      </c>
    </row>
    <row r="256" spans="1:11" s="333" customFormat="1" x14ac:dyDescent="0.2">
      <c r="A256" s="333" t="str">
        <f t="shared" si="3"/>
        <v>140202(3)TL</v>
      </c>
      <c r="B256" s="333" t="s">
        <v>3393</v>
      </c>
      <c r="C256" s="333" t="s">
        <v>2544</v>
      </c>
      <c r="D256" s="333" t="s">
        <v>1867</v>
      </c>
      <c r="E256" s="333" t="s">
        <v>3112</v>
      </c>
      <c r="F256" s="333" t="s">
        <v>2525</v>
      </c>
      <c r="G256" s="435">
        <v>2579294.77</v>
      </c>
      <c r="H256" s="435">
        <v>2579294.77</v>
      </c>
      <c r="I256" s="435">
        <v>0</v>
      </c>
      <c r="J256" s="435">
        <v>0</v>
      </c>
    </row>
    <row r="257" spans="1:10" s="333" customFormat="1" x14ac:dyDescent="0.2">
      <c r="A257" s="333" t="str">
        <f t="shared" si="3"/>
        <v>140202(4)TL</v>
      </c>
      <c r="B257" s="333" t="s">
        <v>3394</v>
      </c>
      <c r="C257" s="333" t="s">
        <v>2674</v>
      </c>
      <c r="D257" s="333" t="s">
        <v>1867</v>
      </c>
      <c r="E257" s="333" t="s">
        <v>3112</v>
      </c>
      <c r="F257" s="333" t="s">
        <v>2525</v>
      </c>
      <c r="G257" s="435">
        <v>108394207.2</v>
      </c>
      <c r="H257" s="435">
        <v>108090414.84</v>
      </c>
      <c r="I257" s="435">
        <v>303792.36</v>
      </c>
      <c r="J257" s="435">
        <v>0</v>
      </c>
    </row>
    <row r="258" spans="1:10" s="333" customFormat="1" x14ac:dyDescent="0.2">
      <c r="A258" s="333" t="str">
        <f t="shared" si="3"/>
        <v>140203TL</v>
      </c>
      <c r="B258" s="333" t="s">
        <v>2675</v>
      </c>
      <c r="D258" s="333" t="s">
        <v>1867</v>
      </c>
      <c r="E258" s="333" t="s">
        <v>2676</v>
      </c>
      <c r="F258" s="333" t="s">
        <v>2525</v>
      </c>
      <c r="G258" s="435">
        <v>79234031.730000004</v>
      </c>
      <c r="H258" s="435">
        <v>74922839.650000006</v>
      </c>
      <c r="I258" s="435">
        <v>4311192.08</v>
      </c>
      <c r="J258" s="435">
        <v>0</v>
      </c>
    </row>
    <row r="259" spans="1:10" s="333" customFormat="1" x14ac:dyDescent="0.2">
      <c r="A259" s="333" t="str">
        <f t="shared" ref="A259:A322" si="4">CONCATENATE(B259,D259)</f>
        <v>1402031TL</v>
      </c>
      <c r="B259" s="333" t="s">
        <v>2677</v>
      </c>
      <c r="D259" s="333" t="s">
        <v>1867</v>
      </c>
      <c r="E259" s="333" t="s">
        <v>813</v>
      </c>
      <c r="F259" s="333" t="s">
        <v>2525</v>
      </c>
      <c r="G259" s="435">
        <v>79234031.730000004</v>
      </c>
      <c r="H259" s="435">
        <v>74922839.650000006</v>
      </c>
      <c r="I259" s="435">
        <v>4311192.08</v>
      </c>
      <c r="J259" s="435">
        <v>0</v>
      </c>
    </row>
    <row r="260" spans="1:10" s="333" customFormat="1" x14ac:dyDescent="0.2">
      <c r="A260" s="333" t="str">
        <f t="shared" si="4"/>
        <v>1402031TL</v>
      </c>
      <c r="B260" s="333" t="s">
        <v>2677</v>
      </c>
      <c r="C260" s="333" t="s">
        <v>2678</v>
      </c>
      <c r="D260" s="333" t="s">
        <v>1867</v>
      </c>
      <c r="E260" s="333" t="s">
        <v>3112</v>
      </c>
      <c r="F260" s="333" t="s">
        <v>2525</v>
      </c>
      <c r="G260" s="435">
        <v>42102298.869999997</v>
      </c>
      <c r="H260" s="435">
        <v>37868410.75</v>
      </c>
      <c r="I260" s="435">
        <v>4233888.12</v>
      </c>
      <c r="J260" s="435">
        <v>0</v>
      </c>
    </row>
    <row r="261" spans="1:10" s="333" customFormat="1" x14ac:dyDescent="0.2">
      <c r="A261" s="333" t="str">
        <f t="shared" si="4"/>
        <v>1402031(2)TL</v>
      </c>
      <c r="B261" s="333" t="s">
        <v>3395</v>
      </c>
      <c r="C261" s="333" t="s">
        <v>2908</v>
      </c>
      <c r="D261" s="333" t="s">
        <v>1867</v>
      </c>
      <c r="E261" s="333" t="s">
        <v>3112</v>
      </c>
      <c r="F261" s="333" t="s">
        <v>2525</v>
      </c>
      <c r="G261" s="435">
        <v>37131732.859999999</v>
      </c>
      <c r="H261" s="435">
        <v>37054428.899999999</v>
      </c>
      <c r="I261" s="435">
        <v>77303.960000000006</v>
      </c>
      <c r="J261" s="435">
        <v>0</v>
      </c>
    </row>
    <row r="262" spans="1:10" s="333" customFormat="1" x14ac:dyDescent="0.2">
      <c r="A262" s="333" t="str">
        <f t="shared" si="4"/>
        <v>14030TL</v>
      </c>
      <c r="B262" s="333" t="s">
        <v>414</v>
      </c>
      <c r="D262" s="333" t="s">
        <v>1867</v>
      </c>
      <c r="E262" s="333" t="s">
        <v>415</v>
      </c>
      <c r="F262" s="333" t="s">
        <v>2525</v>
      </c>
      <c r="G262" s="435">
        <v>17516864</v>
      </c>
      <c r="H262" s="435">
        <v>433403.56</v>
      </c>
      <c r="I262" s="435">
        <v>17083460.440000001</v>
      </c>
      <c r="J262" s="435">
        <v>0</v>
      </c>
    </row>
    <row r="263" spans="1:10" s="333" customFormat="1" x14ac:dyDescent="0.2">
      <c r="A263" s="333" t="str">
        <f t="shared" si="4"/>
        <v>140300TL</v>
      </c>
      <c r="B263" s="333" t="s">
        <v>2909</v>
      </c>
      <c r="D263" s="333" t="s">
        <v>1867</v>
      </c>
      <c r="E263" s="333" t="s">
        <v>2910</v>
      </c>
      <c r="F263" s="333" t="s">
        <v>2525</v>
      </c>
      <c r="G263" s="435">
        <v>16495999.76</v>
      </c>
      <c r="H263" s="435">
        <v>213871.57</v>
      </c>
      <c r="I263" s="435">
        <v>16282128.189999999</v>
      </c>
      <c r="J263" s="435">
        <v>0</v>
      </c>
    </row>
    <row r="264" spans="1:10" s="333" customFormat="1" x14ac:dyDescent="0.2">
      <c r="A264" s="333" t="str">
        <f t="shared" si="4"/>
        <v>140300TL</v>
      </c>
      <c r="B264" s="333" t="s">
        <v>2909</v>
      </c>
      <c r="C264" s="333" t="s">
        <v>2911</v>
      </c>
      <c r="D264" s="333" t="s">
        <v>1867</v>
      </c>
      <c r="E264" s="333" t="s">
        <v>2912</v>
      </c>
      <c r="F264" s="333" t="s">
        <v>2525</v>
      </c>
      <c r="G264" s="435">
        <v>1495999.76</v>
      </c>
      <c r="H264" s="435">
        <v>213871.57</v>
      </c>
      <c r="I264" s="435">
        <v>1282128.19</v>
      </c>
      <c r="J264" s="435">
        <v>0</v>
      </c>
    </row>
    <row r="265" spans="1:10" s="333" customFormat="1" x14ac:dyDescent="0.2">
      <c r="A265" s="333" t="str">
        <f t="shared" si="4"/>
        <v>140300TL</v>
      </c>
      <c r="B265" s="333" t="s">
        <v>2909</v>
      </c>
      <c r="C265" s="333" t="s">
        <v>3396</v>
      </c>
      <c r="D265" s="333" t="s">
        <v>1867</v>
      </c>
      <c r="E265" s="333" t="s">
        <v>3397</v>
      </c>
      <c r="F265" s="333" t="s">
        <v>2525</v>
      </c>
      <c r="G265" s="435">
        <v>15000000</v>
      </c>
      <c r="H265" s="435">
        <v>0</v>
      </c>
      <c r="I265" s="435">
        <v>15000000</v>
      </c>
      <c r="J265" s="435">
        <v>0</v>
      </c>
    </row>
    <row r="266" spans="1:10" s="333" customFormat="1" x14ac:dyDescent="0.2">
      <c r="A266" s="333" t="str">
        <f t="shared" si="4"/>
        <v>140301TL</v>
      </c>
      <c r="B266" s="333" t="s">
        <v>416</v>
      </c>
      <c r="D266" s="333" t="s">
        <v>1867</v>
      </c>
      <c r="E266" s="333" t="s">
        <v>842</v>
      </c>
      <c r="F266" s="333" t="s">
        <v>2525</v>
      </c>
      <c r="G266" s="435">
        <v>1020864.24</v>
      </c>
      <c r="H266" s="435">
        <v>219531.99</v>
      </c>
      <c r="I266" s="435">
        <v>801332.25</v>
      </c>
      <c r="J266" s="435">
        <v>0</v>
      </c>
    </row>
    <row r="267" spans="1:10" s="333" customFormat="1" x14ac:dyDescent="0.2">
      <c r="A267" s="333" t="str">
        <f t="shared" si="4"/>
        <v>140301TL</v>
      </c>
      <c r="B267" s="333" t="s">
        <v>416</v>
      </c>
      <c r="C267" s="333" t="s">
        <v>92</v>
      </c>
      <c r="D267" s="333" t="s">
        <v>1867</v>
      </c>
      <c r="E267" s="333" t="s">
        <v>93</v>
      </c>
      <c r="F267" s="333" t="s">
        <v>2525</v>
      </c>
      <c r="G267" s="435">
        <v>1001249.82</v>
      </c>
      <c r="H267" s="435">
        <v>199917.57</v>
      </c>
      <c r="I267" s="435">
        <v>801332.25</v>
      </c>
      <c r="J267" s="435">
        <v>0</v>
      </c>
    </row>
    <row r="268" spans="1:10" s="333" customFormat="1" x14ac:dyDescent="0.2">
      <c r="A268" s="333" t="str">
        <f t="shared" si="4"/>
        <v>140301TL</v>
      </c>
      <c r="B268" s="333" t="s">
        <v>416</v>
      </c>
      <c r="C268" s="333" t="s">
        <v>417</v>
      </c>
      <c r="D268" s="333" t="s">
        <v>1867</v>
      </c>
      <c r="E268" s="333" t="s">
        <v>418</v>
      </c>
      <c r="F268" s="333" t="s">
        <v>2525</v>
      </c>
      <c r="G268" s="435">
        <v>19614.419999999998</v>
      </c>
      <c r="H268" s="435">
        <v>19614.419999999998</v>
      </c>
      <c r="I268" s="435">
        <v>0</v>
      </c>
      <c r="J268" s="435">
        <v>0</v>
      </c>
    </row>
    <row r="269" spans="1:10" s="333" customFormat="1" x14ac:dyDescent="0.2">
      <c r="A269" s="333" t="str">
        <f t="shared" si="4"/>
        <v>141TL</v>
      </c>
      <c r="B269" s="374" t="s">
        <v>844</v>
      </c>
      <c r="C269" s="374"/>
      <c r="D269" s="374" t="s">
        <v>1867</v>
      </c>
      <c r="E269" s="374" t="s">
        <v>840</v>
      </c>
      <c r="F269" s="374" t="s">
        <v>2525</v>
      </c>
      <c r="G269" s="434">
        <v>15785682971</v>
      </c>
      <c r="H269" s="434">
        <v>15707427133.58</v>
      </c>
      <c r="I269" s="434">
        <v>78255837.420000002</v>
      </c>
      <c r="J269" s="434">
        <v>0</v>
      </c>
    </row>
    <row r="270" spans="1:10" s="333" customFormat="1" x14ac:dyDescent="0.2">
      <c r="A270" s="333" t="str">
        <f t="shared" si="4"/>
        <v>14111TL</v>
      </c>
      <c r="B270" s="333" t="s">
        <v>845</v>
      </c>
      <c r="D270" s="333" t="s">
        <v>1867</v>
      </c>
      <c r="E270" s="333" t="s">
        <v>824</v>
      </c>
      <c r="F270" s="333" t="s">
        <v>2525</v>
      </c>
      <c r="G270" s="435">
        <v>15785682971</v>
      </c>
      <c r="H270" s="435">
        <v>15707427133.58</v>
      </c>
      <c r="I270" s="435">
        <v>78255837.420000002</v>
      </c>
      <c r="J270" s="435">
        <v>0</v>
      </c>
    </row>
    <row r="271" spans="1:10" s="333" customFormat="1" x14ac:dyDescent="0.2">
      <c r="A271" s="333" t="str">
        <f t="shared" si="4"/>
        <v>141110TL</v>
      </c>
      <c r="B271" s="333" t="s">
        <v>94</v>
      </c>
      <c r="D271" s="333" t="s">
        <v>1867</v>
      </c>
      <c r="E271" s="333" t="s">
        <v>826</v>
      </c>
      <c r="F271" s="333" t="s">
        <v>2525</v>
      </c>
      <c r="G271" s="435">
        <v>14917007193.15</v>
      </c>
      <c r="H271" s="435">
        <v>14848690684.1</v>
      </c>
      <c r="I271" s="435">
        <v>68316509.049999997</v>
      </c>
      <c r="J271" s="435">
        <v>0</v>
      </c>
    </row>
    <row r="272" spans="1:10" s="333" customFormat="1" x14ac:dyDescent="0.2">
      <c r="A272" s="333" t="str">
        <f t="shared" si="4"/>
        <v>141110USD</v>
      </c>
      <c r="B272" s="333" t="s">
        <v>94</v>
      </c>
      <c r="D272" s="333" t="s">
        <v>2515</v>
      </c>
      <c r="E272" s="333" t="s">
        <v>826</v>
      </c>
      <c r="F272" s="333" t="s">
        <v>2525</v>
      </c>
      <c r="G272" s="435">
        <v>10750000.199999999</v>
      </c>
      <c r="H272" s="435">
        <v>3194744.67</v>
      </c>
      <c r="I272" s="435">
        <v>7555255.5300000003</v>
      </c>
      <c r="J272" s="435">
        <v>0</v>
      </c>
    </row>
    <row r="273" spans="1:10" s="333" customFormat="1" x14ac:dyDescent="0.2">
      <c r="A273" s="333" t="str">
        <f t="shared" si="4"/>
        <v>141110GBP</v>
      </c>
      <c r="B273" s="333" t="s">
        <v>94</v>
      </c>
      <c r="D273" s="333" t="s">
        <v>747</v>
      </c>
      <c r="E273" s="333" t="s">
        <v>826</v>
      </c>
      <c r="F273" s="333" t="s">
        <v>2525</v>
      </c>
      <c r="G273" s="435">
        <v>1400000</v>
      </c>
      <c r="H273" s="435">
        <v>110188</v>
      </c>
      <c r="I273" s="435">
        <v>1289812</v>
      </c>
      <c r="J273" s="435">
        <v>0</v>
      </c>
    </row>
    <row r="274" spans="1:10" s="333" customFormat="1" x14ac:dyDescent="0.2">
      <c r="A274" s="333" t="str">
        <f t="shared" si="4"/>
        <v>141110EUR</v>
      </c>
      <c r="B274" s="333" t="s">
        <v>94</v>
      </c>
      <c r="D274" s="333" t="s">
        <v>748</v>
      </c>
      <c r="E274" s="333" t="s">
        <v>826</v>
      </c>
      <c r="F274" s="333" t="s">
        <v>2525</v>
      </c>
      <c r="G274" s="435">
        <v>514162382.98000002</v>
      </c>
      <c r="H274" s="435">
        <v>501207891.32999998</v>
      </c>
      <c r="I274" s="435">
        <v>12954491.65</v>
      </c>
      <c r="J274" s="435">
        <v>0</v>
      </c>
    </row>
    <row r="275" spans="1:10" s="333" customFormat="1" x14ac:dyDescent="0.2">
      <c r="A275" s="333" t="str">
        <f t="shared" si="4"/>
        <v>141110TL</v>
      </c>
      <c r="B275" s="333" t="s">
        <v>94</v>
      </c>
      <c r="C275" s="333" t="s">
        <v>95</v>
      </c>
      <c r="D275" s="333" t="s">
        <v>1867</v>
      </c>
      <c r="E275" s="333" t="s">
        <v>96</v>
      </c>
      <c r="F275" s="333" t="s">
        <v>2525</v>
      </c>
      <c r="G275" s="435">
        <v>10395100060.93</v>
      </c>
      <c r="H275" s="435">
        <v>10361768614.440001</v>
      </c>
      <c r="I275" s="435">
        <v>33331446.489999998</v>
      </c>
      <c r="J275" s="435">
        <v>0</v>
      </c>
    </row>
    <row r="276" spans="1:10" s="333" customFormat="1" x14ac:dyDescent="0.2">
      <c r="A276" s="333" t="str">
        <f t="shared" si="4"/>
        <v>141110USD</v>
      </c>
      <c r="B276" s="333" t="s">
        <v>94</v>
      </c>
      <c r="C276" s="333" t="s">
        <v>95</v>
      </c>
      <c r="D276" s="333" t="s">
        <v>2515</v>
      </c>
      <c r="E276" s="333" t="s">
        <v>96</v>
      </c>
      <c r="F276" s="333" t="s">
        <v>2525</v>
      </c>
      <c r="G276" s="435">
        <v>8050000.2000000002</v>
      </c>
      <c r="H276" s="435">
        <v>2899999.76</v>
      </c>
      <c r="I276" s="435">
        <v>5150000.4400000004</v>
      </c>
      <c r="J276" s="435">
        <v>0</v>
      </c>
    </row>
    <row r="277" spans="1:10" s="333" customFormat="1" x14ac:dyDescent="0.2">
      <c r="A277" s="333" t="str">
        <f t="shared" si="4"/>
        <v>141110EUR</v>
      </c>
      <c r="B277" s="333" t="s">
        <v>94</v>
      </c>
      <c r="C277" s="333" t="s">
        <v>95</v>
      </c>
      <c r="D277" s="333" t="s">
        <v>748</v>
      </c>
      <c r="E277" s="333" t="s">
        <v>96</v>
      </c>
      <c r="F277" s="333" t="s">
        <v>2525</v>
      </c>
      <c r="G277" s="435">
        <v>258602540.84</v>
      </c>
      <c r="H277" s="435">
        <v>252771839.68000001</v>
      </c>
      <c r="I277" s="435">
        <v>5830701.1600000001</v>
      </c>
      <c r="J277" s="435">
        <v>0</v>
      </c>
    </row>
    <row r="278" spans="1:10" s="333" customFormat="1" x14ac:dyDescent="0.2">
      <c r="A278" s="333" t="str">
        <f t="shared" si="4"/>
        <v>141110(2)TL</v>
      </c>
      <c r="B278" s="333" t="s">
        <v>3398</v>
      </c>
      <c r="C278" s="333" t="s">
        <v>3399</v>
      </c>
      <c r="D278" s="333" t="s">
        <v>1867</v>
      </c>
      <c r="E278" s="333" t="s">
        <v>96</v>
      </c>
      <c r="F278" s="333" t="s">
        <v>2525</v>
      </c>
      <c r="G278" s="435">
        <v>768347670</v>
      </c>
      <c r="H278" s="435">
        <v>753897312</v>
      </c>
      <c r="I278" s="435">
        <v>14450358</v>
      </c>
      <c r="J278" s="435">
        <v>0</v>
      </c>
    </row>
    <row r="279" spans="1:10" s="333" customFormat="1" x14ac:dyDescent="0.2">
      <c r="A279" s="333" t="str">
        <f t="shared" si="4"/>
        <v>141110TL</v>
      </c>
      <c r="B279" s="333" t="s">
        <v>94</v>
      </c>
      <c r="C279" s="333" t="s">
        <v>3113</v>
      </c>
      <c r="D279" s="333" t="s">
        <v>1867</v>
      </c>
      <c r="E279" s="333" t="s">
        <v>3114</v>
      </c>
      <c r="F279" s="333" t="s">
        <v>2525</v>
      </c>
      <c r="G279" s="435">
        <v>497295040.93000001</v>
      </c>
      <c r="H279" s="435">
        <v>494632695.30000001</v>
      </c>
      <c r="I279" s="435">
        <v>2662345.63</v>
      </c>
      <c r="J279" s="435">
        <v>0</v>
      </c>
    </row>
    <row r="280" spans="1:10" s="333" customFormat="1" x14ac:dyDescent="0.2">
      <c r="A280" s="333" t="str">
        <f t="shared" si="4"/>
        <v>141110EUR</v>
      </c>
      <c r="B280" s="333" t="s">
        <v>94</v>
      </c>
      <c r="C280" s="333" t="s">
        <v>3113</v>
      </c>
      <c r="D280" s="333" t="s">
        <v>748</v>
      </c>
      <c r="E280" s="333" t="s">
        <v>3114</v>
      </c>
      <c r="F280" s="333" t="s">
        <v>2525</v>
      </c>
      <c r="G280" s="435">
        <v>1659842.14</v>
      </c>
      <c r="H280" s="435">
        <v>816019.24</v>
      </c>
      <c r="I280" s="435">
        <v>843822.9</v>
      </c>
      <c r="J280" s="435">
        <v>0</v>
      </c>
    </row>
    <row r="281" spans="1:10" s="333" customFormat="1" x14ac:dyDescent="0.2">
      <c r="A281" s="333" t="str">
        <f t="shared" si="4"/>
        <v>141110TL</v>
      </c>
      <c r="B281" s="333" t="s">
        <v>94</v>
      </c>
      <c r="C281" s="333" t="s">
        <v>3400</v>
      </c>
      <c r="D281" s="333" t="s">
        <v>1867</v>
      </c>
      <c r="E281" s="333" t="s">
        <v>3401</v>
      </c>
      <c r="F281" s="333" t="s">
        <v>2525</v>
      </c>
      <c r="G281" s="435">
        <v>3256264421.29</v>
      </c>
      <c r="H281" s="435">
        <v>3238392062.3600001</v>
      </c>
      <c r="I281" s="435">
        <v>17872358.93</v>
      </c>
      <c r="J281" s="435">
        <v>0</v>
      </c>
    </row>
    <row r="282" spans="1:10" s="333" customFormat="1" x14ac:dyDescent="0.2">
      <c r="A282" s="333" t="str">
        <f t="shared" si="4"/>
        <v>141110USD</v>
      </c>
      <c r="B282" s="333" t="s">
        <v>94</v>
      </c>
      <c r="C282" s="333" t="s">
        <v>3400</v>
      </c>
      <c r="D282" s="333" t="s">
        <v>2515</v>
      </c>
      <c r="E282" s="333" t="s">
        <v>3401</v>
      </c>
      <c r="F282" s="333" t="s">
        <v>2525</v>
      </c>
      <c r="G282" s="435">
        <v>2700000</v>
      </c>
      <c r="H282" s="435">
        <v>294744.90999999997</v>
      </c>
      <c r="I282" s="435">
        <v>2405255.09</v>
      </c>
      <c r="J282" s="435">
        <v>0</v>
      </c>
    </row>
    <row r="283" spans="1:10" s="333" customFormat="1" x14ac:dyDescent="0.2">
      <c r="A283" s="333" t="str">
        <f t="shared" si="4"/>
        <v>141110GBP</v>
      </c>
      <c r="B283" s="333" t="s">
        <v>94</v>
      </c>
      <c r="C283" s="333" t="s">
        <v>3400</v>
      </c>
      <c r="D283" s="333" t="s">
        <v>747</v>
      </c>
      <c r="E283" s="333" t="s">
        <v>3401</v>
      </c>
      <c r="F283" s="333" t="s">
        <v>2525</v>
      </c>
      <c r="G283" s="435">
        <v>1400000</v>
      </c>
      <c r="H283" s="435">
        <v>110188</v>
      </c>
      <c r="I283" s="435">
        <v>1289812</v>
      </c>
      <c r="J283" s="435">
        <v>0</v>
      </c>
    </row>
    <row r="284" spans="1:10" s="333" customFormat="1" x14ac:dyDescent="0.2">
      <c r="A284" s="333" t="str">
        <f t="shared" si="4"/>
        <v>141110EUR</v>
      </c>
      <c r="B284" s="333" t="s">
        <v>94</v>
      </c>
      <c r="C284" s="333" t="s">
        <v>3400</v>
      </c>
      <c r="D284" s="333" t="s">
        <v>748</v>
      </c>
      <c r="E284" s="333" t="s">
        <v>3401</v>
      </c>
      <c r="F284" s="333" t="s">
        <v>2525</v>
      </c>
      <c r="G284" s="435">
        <v>2000000</v>
      </c>
      <c r="H284" s="435">
        <v>300032.40999999997</v>
      </c>
      <c r="I284" s="435">
        <v>1699967.59</v>
      </c>
      <c r="J284" s="435">
        <v>0</v>
      </c>
    </row>
    <row r="285" spans="1:10" s="333" customFormat="1" x14ac:dyDescent="0.2">
      <c r="A285" s="333" t="str">
        <f t="shared" si="4"/>
        <v>141111TL</v>
      </c>
      <c r="B285" s="333" t="s">
        <v>846</v>
      </c>
      <c r="D285" s="333" t="s">
        <v>1867</v>
      </c>
      <c r="E285" s="333" t="s">
        <v>847</v>
      </c>
      <c r="F285" s="333" t="s">
        <v>2525</v>
      </c>
      <c r="G285" s="435">
        <v>868675777.85000002</v>
      </c>
      <c r="H285" s="435">
        <v>858736449.48000002</v>
      </c>
      <c r="I285" s="435">
        <v>9939328.3699999992</v>
      </c>
      <c r="J285" s="435">
        <v>0</v>
      </c>
    </row>
    <row r="286" spans="1:10" s="333" customFormat="1" x14ac:dyDescent="0.2">
      <c r="A286" s="333" t="str">
        <f t="shared" si="4"/>
        <v>141111EUR</v>
      </c>
      <c r="B286" s="333" t="s">
        <v>846</v>
      </c>
      <c r="D286" s="333" t="s">
        <v>748</v>
      </c>
      <c r="E286" s="333" t="s">
        <v>847</v>
      </c>
      <c r="F286" s="333" t="s">
        <v>2525</v>
      </c>
      <c r="G286" s="435">
        <v>7664403.4000000004</v>
      </c>
      <c r="H286" s="435">
        <v>4514161.45</v>
      </c>
      <c r="I286" s="435">
        <v>3150241.95</v>
      </c>
      <c r="J286" s="435">
        <v>0</v>
      </c>
    </row>
    <row r="287" spans="1:10" s="333" customFormat="1" x14ac:dyDescent="0.2">
      <c r="A287" s="333" t="str">
        <f t="shared" si="4"/>
        <v>141111TL</v>
      </c>
      <c r="B287" s="333" t="s">
        <v>846</v>
      </c>
      <c r="C287" s="333" t="s">
        <v>2641</v>
      </c>
      <c r="D287" s="333" t="s">
        <v>1867</v>
      </c>
      <c r="E287" s="333" t="s">
        <v>2642</v>
      </c>
      <c r="F287" s="333" t="s">
        <v>2525</v>
      </c>
      <c r="G287" s="435">
        <v>231059854.55000001</v>
      </c>
      <c r="H287" s="435">
        <v>223519165.55000001</v>
      </c>
      <c r="I287" s="435">
        <v>7540689</v>
      </c>
      <c r="J287" s="435">
        <v>0</v>
      </c>
    </row>
    <row r="288" spans="1:10" s="333" customFormat="1" x14ac:dyDescent="0.2">
      <c r="A288" s="333" t="str">
        <f t="shared" si="4"/>
        <v>141111EUR</v>
      </c>
      <c r="B288" s="333" t="s">
        <v>846</v>
      </c>
      <c r="C288" s="333" t="s">
        <v>2641</v>
      </c>
      <c r="D288" s="333" t="s">
        <v>748</v>
      </c>
      <c r="E288" s="333" t="s">
        <v>2642</v>
      </c>
      <c r="F288" s="333" t="s">
        <v>2525</v>
      </c>
      <c r="G288" s="435">
        <v>4534035.55</v>
      </c>
      <c r="H288" s="435">
        <v>2144035.5499999998</v>
      </c>
      <c r="I288" s="435">
        <v>2390000</v>
      </c>
      <c r="J288" s="435">
        <v>0</v>
      </c>
    </row>
    <row r="289" spans="1:10" s="333" customFormat="1" x14ac:dyDescent="0.2">
      <c r="A289" s="333" t="str">
        <f t="shared" si="4"/>
        <v>141111(2)TL</v>
      </c>
      <c r="B289" s="333" t="s">
        <v>3402</v>
      </c>
      <c r="C289" s="333" t="s">
        <v>2913</v>
      </c>
      <c r="D289" s="333" t="s">
        <v>1867</v>
      </c>
      <c r="E289" s="333" t="s">
        <v>2642</v>
      </c>
      <c r="F289" s="333" t="s">
        <v>2525</v>
      </c>
      <c r="G289" s="435">
        <v>5791856.8200000003</v>
      </c>
      <c r="H289" s="435">
        <v>5791856.8200000003</v>
      </c>
      <c r="I289" s="435">
        <v>0</v>
      </c>
      <c r="J289" s="435">
        <v>0</v>
      </c>
    </row>
    <row r="290" spans="1:10" s="333" customFormat="1" x14ac:dyDescent="0.2">
      <c r="A290" s="333" t="str">
        <f t="shared" si="4"/>
        <v>141111(3)EUR</v>
      </c>
      <c r="B290" s="333" t="s">
        <v>3403</v>
      </c>
      <c r="C290" s="333" t="s">
        <v>2913</v>
      </c>
      <c r="D290" s="333" t="s">
        <v>748</v>
      </c>
      <c r="E290" s="333" t="s">
        <v>2642</v>
      </c>
      <c r="F290" s="333" t="s">
        <v>2525</v>
      </c>
      <c r="G290" s="435">
        <v>2144035.5499999998</v>
      </c>
      <c r="H290" s="435">
        <v>2144035.5499999998</v>
      </c>
      <c r="I290" s="435">
        <v>0</v>
      </c>
      <c r="J290" s="435">
        <v>0</v>
      </c>
    </row>
    <row r="291" spans="1:10" s="333" customFormat="1" x14ac:dyDescent="0.2">
      <c r="A291" s="333" t="str">
        <f t="shared" si="4"/>
        <v>141111TL</v>
      </c>
      <c r="B291" s="333" t="s">
        <v>846</v>
      </c>
      <c r="C291" s="333" t="s">
        <v>2914</v>
      </c>
      <c r="D291" s="333" t="s">
        <v>1867</v>
      </c>
      <c r="E291" s="333" t="s">
        <v>2915</v>
      </c>
      <c r="F291" s="333" t="s">
        <v>2525</v>
      </c>
      <c r="G291" s="435">
        <v>631824066.48000002</v>
      </c>
      <c r="H291" s="435">
        <v>629425427.11000001</v>
      </c>
      <c r="I291" s="435">
        <v>2398639.37</v>
      </c>
      <c r="J291" s="435">
        <v>0</v>
      </c>
    </row>
    <row r="292" spans="1:10" s="333" customFormat="1" x14ac:dyDescent="0.2">
      <c r="A292" s="333" t="str">
        <f t="shared" si="4"/>
        <v>141111EUR</v>
      </c>
      <c r="B292" s="333" t="s">
        <v>846</v>
      </c>
      <c r="C292" s="333" t="s">
        <v>2914</v>
      </c>
      <c r="D292" s="333" t="s">
        <v>748</v>
      </c>
      <c r="E292" s="333" t="s">
        <v>2915</v>
      </c>
      <c r="F292" s="333" t="s">
        <v>2525</v>
      </c>
      <c r="G292" s="435">
        <v>986332.3</v>
      </c>
      <c r="H292" s="435">
        <v>226090.35</v>
      </c>
      <c r="I292" s="435">
        <v>760241.95</v>
      </c>
      <c r="J292" s="435">
        <v>0</v>
      </c>
    </row>
    <row r="293" spans="1:10" s="333" customFormat="1" x14ac:dyDescent="0.2">
      <c r="A293" s="333" t="str">
        <f t="shared" si="4"/>
        <v>142TL</v>
      </c>
      <c r="B293" s="374" t="s">
        <v>848</v>
      </c>
      <c r="C293" s="374"/>
      <c r="D293" s="374" t="s">
        <v>1867</v>
      </c>
      <c r="E293" s="374" t="s">
        <v>849</v>
      </c>
      <c r="F293" s="374" t="s">
        <v>2525</v>
      </c>
      <c r="G293" s="434">
        <v>115020993.55</v>
      </c>
      <c r="H293" s="434">
        <v>111715156.79000001</v>
      </c>
      <c r="I293" s="434">
        <v>3305836.76</v>
      </c>
      <c r="J293" s="434">
        <v>0</v>
      </c>
    </row>
    <row r="294" spans="1:10" s="333" customFormat="1" x14ac:dyDescent="0.2">
      <c r="A294" s="333" t="str">
        <f t="shared" si="4"/>
        <v>14201TL</v>
      </c>
      <c r="B294" s="333" t="s">
        <v>850</v>
      </c>
      <c r="D294" s="333" t="s">
        <v>1867</v>
      </c>
      <c r="E294" s="333" t="s">
        <v>582</v>
      </c>
      <c r="F294" s="333" t="s">
        <v>2525</v>
      </c>
      <c r="G294" s="435">
        <v>115020993.55</v>
      </c>
      <c r="H294" s="435">
        <v>111715156.79000001</v>
      </c>
      <c r="I294" s="435">
        <v>3305836.76</v>
      </c>
      <c r="J294" s="435">
        <v>0</v>
      </c>
    </row>
    <row r="295" spans="1:10" s="333" customFormat="1" x14ac:dyDescent="0.2">
      <c r="A295" s="333" t="str">
        <f t="shared" si="4"/>
        <v>142010TL</v>
      </c>
      <c r="B295" s="333" t="s">
        <v>97</v>
      </c>
      <c r="D295" s="333" t="s">
        <v>1867</v>
      </c>
      <c r="E295" s="333" t="s">
        <v>98</v>
      </c>
      <c r="F295" s="333" t="s">
        <v>2525</v>
      </c>
      <c r="G295" s="435">
        <v>114898217.14</v>
      </c>
      <c r="H295" s="435">
        <v>111592380.38</v>
      </c>
      <c r="I295" s="435">
        <v>3305836.76</v>
      </c>
      <c r="J295" s="435">
        <v>0</v>
      </c>
    </row>
    <row r="296" spans="1:10" s="333" customFormat="1" x14ac:dyDescent="0.2">
      <c r="A296" s="333" t="str">
        <f t="shared" si="4"/>
        <v>1420104TL</v>
      </c>
      <c r="B296" s="333" t="s">
        <v>99</v>
      </c>
      <c r="D296" s="333" t="s">
        <v>1867</v>
      </c>
      <c r="E296" s="333" t="s">
        <v>100</v>
      </c>
      <c r="F296" s="333" t="s">
        <v>2525</v>
      </c>
      <c r="G296" s="435">
        <v>114898217.14</v>
      </c>
      <c r="H296" s="435">
        <v>111592380.38</v>
      </c>
      <c r="I296" s="435">
        <v>3305836.76</v>
      </c>
      <c r="J296" s="435">
        <v>0</v>
      </c>
    </row>
    <row r="297" spans="1:10" s="333" customFormat="1" x14ac:dyDescent="0.2">
      <c r="A297" s="333" t="str">
        <f t="shared" si="4"/>
        <v>1420104TL</v>
      </c>
      <c r="B297" s="333" t="s">
        <v>99</v>
      </c>
      <c r="C297" s="333" t="s">
        <v>101</v>
      </c>
      <c r="D297" s="333" t="s">
        <v>1867</v>
      </c>
      <c r="E297" s="333" t="s">
        <v>102</v>
      </c>
      <c r="F297" s="333" t="s">
        <v>2525</v>
      </c>
      <c r="G297" s="435">
        <v>59852726.640000001</v>
      </c>
      <c r="H297" s="435">
        <v>56684517.82</v>
      </c>
      <c r="I297" s="435">
        <v>3168208.82</v>
      </c>
      <c r="J297" s="435">
        <v>0</v>
      </c>
    </row>
    <row r="298" spans="1:10" s="333" customFormat="1" x14ac:dyDescent="0.2">
      <c r="A298" s="333" t="str">
        <f t="shared" si="4"/>
        <v>1420104(2)TL</v>
      </c>
      <c r="B298" s="333" t="s">
        <v>3404</v>
      </c>
      <c r="C298" s="333" t="s">
        <v>2679</v>
      </c>
      <c r="D298" s="333" t="s">
        <v>1867</v>
      </c>
      <c r="E298" s="333" t="s">
        <v>102</v>
      </c>
      <c r="F298" s="333" t="s">
        <v>2525</v>
      </c>
      <c r="G298" s="435">
        <v>55045490.5</v>
      </c>
      <c r="H298" s="435">
        <v>54907862.560000002</v>
      </c>
      <c r="I298" s="435">
        <v>137627.94</v>
      </c>
      <c r="J298" s="435">
        <v>0</v>
      </c>
    </row>
    <row r="299" spans="1:10" s="333" customFormat="1" x14ac:dyDescent="0.2">
      <c r="A299" s="333" t="str">
        <f t="shared" si="4"/>
        <v>142011TL</v>
      </c>
      <c r="B299" s="333" t="s">
        <v>583</v>
      </c>
      <c r="D299" s="333" t="s">
        <v>1867</v>
      </c>
      <c r="E299" s="333" t="s">
        <v>851</v>
      </c>
      <c r="F299" s="333" t="s">
        <v>2525</v>
      </c>
      <c r="G299" s="435">
        <v>122776.41</v>
      </c>
      <c r="H299" s="435">
        <v>122776.41</v>
      </c>
      <c r="I299" s="435">
        <v>0</v>
      </c>
      <c r="J299" s="435">
        <v>0</v>
      </c>
    </row>
    <row r="300" spans="1:10" s="333" customFormat="1" x14ac:dyDescent="0.2">
      <c r="A300" s="333" t="str">
        <f t="shared" si="4"/>
        <v>1420110TL</v>
      </c>
      <c r="B300" s="333" t="s">
        <v>584</v>
      </c>
      <c r="D300" s="333" t="s">
        <v>1867</v>
      </c>
      <c r="E300" s="333" t="s">
        <v>826</v>
      </c>
      <c r="F300" s="333" t="s">
        <v>2525</v>
      </c>
      <c r="G300" s="435">
        <v>122776.41</v>
      </c>
      <c r="H300" s="435">
        <v>122776.41</v>
      </c>
      <c r="I300" s="435">
        <v>0</v>
      </c>
      <c r="J300" s="435">
        <v>0</v>
      </c>
    </row>
    <row r="301" spans="1:10" s="333" customFormat="1" x14ac:dyDescent="0.2">
      <c r="A301" s="333" t="str">
        <f t="shared" si="4"/>
        <v>1420110TL</v>
      </c>
      <c r="B301" s="333" t="s">
        <v>584</v>
      </c>
      <c r="C301" s="333" t="s">
        <v>2643</v>
      </c>
      <c r="D301" s="333" t="s">
        <v>1867</v>
      </c>
      <c r="E301" s="333" t="s">
        <v>2644</v>
      </c>
      <c r="F301" s="333" t="s">
        <v>2525</v>
      </c>
      <c r="G301" s="435">
        <v>122776.41</v>
      </c>
      <c r="H301" s="435">
        <v>122776.41</v>
      </c>
      <c r="I301" s="435">
        <v>0</v>
      </c>
      <c r="J301" s="435">
        <v>0</v>
      </c>
    </row>
    <row r="302" spans="1:10" s="333" customFormat="1" x14ac:dyDescent="0.2">
      <c r="A302" s="333" t="str">
        <f t="shared" si="4"/>
        <v>150TL</v>
      </c>
      <c r="B302" s="374" t="s">
        <v>2680</v>
      </c>
      <c r="C302" s="374"/>
      <c r="D302" s="374" t="s">
        <v>1867</v>
      </c>
      <c r="E302" s="374" t="s">
        <v>852</v>
      </c>
      <c r="F302" s="374" t="s">
        <v>2525</v>
      </c>
      <c r="G302" s="434">
        <v>3154215.19</v>
      </c>
      <c r="H302" s="434">
        <v>3147610.42</v>
      </c>
      <c r="I302" s="434">
        <v>6604.77</v>
      </c>
      <c r="J302" s="434">
        <v>0</v>
      </c>
    </row>
    <row r="303" spans="1:10" s="333" customFormat="1" x14ac:dyDescent="0.2">
      <c r="A303" s="333" t="str">
        <f t="shared" si="4"/>
        <v>15091TL</v>
      </c>
      <c r="B303" s="333" t="s">
        <v>2681</v>
      </c>
      <c r="D303" s="333" t="s">
        <v>1867</v>
      </c>
      <c r="E303" s="333" t="s">
        <v>425</v>
      </c>
      <c r="F303" s="333" t="s">
        <v>2525</v>
      </c>
      <c r="G303" s="435">
        <v>3099490.28</v>
      </c>
      <c r="H303" s="435">
        <v>3092887.51</v>
      </c>
      <c r="I303" s="435">
        <v>6602.77</v>
      </c>
      <c r="J303" s="435">
        <v>0</v>
      </c>
    </row>
    <row r="304" spans="1:10" s="333" customFormat="1" x14ac:dyDescent="0.2">
      <c r="A304" s="333" t="str">
        <f t="shared" si="4"/>
        <v>15091TL</v>
      </c>
      <c r="B304" s="333" t="s">
        <v>2681</v>
      </c>
      <c r="C304" s="333" t="s">
        <v>2682</v>
      </c>
      <c r="D304" s="333" t="s">
        <v>1867</v>
      </c>
      <c r="E304" s="333" t="s">
        <v>2683</v>
      </c>
      <c r="F304" s="333" t="s">
        <v>2525</v>
      </c>
      <c r="G304" s="435">
        <v>1558265.16</v>
      </c>
      <c r="H304" s="435">
        <v>1558265.16</v>
      </c>
      <c r="I304" s="435">
        <v>0</v>
      </c>
      <c r="J304" s="435">
        <v>0</v>
      </c>
    </row>
    <row r="305" spans="1:10" s="333" customFormat="1" x14ac:dyDescent="0.2">
      <c r="A305" s="333" t="str">
        <f t="shared" si="4"/>
        <v>15091(2)TL</v>
      </c>
      <c r="B305" s="333" t="s">
        <v>3405</v>
      </c>
      <c r="C305" s="333" t="s">
        <v>2684</v>
      </c>
      <c r="D305" s="333" t="s">
        <v>1867</v>
      </c>
      <c r="E305" s="333" t="s">
        <v>2683</v>
      </c>
      <c r="F305" s="333" t="s">
        <v>2525</v>
      </c>
      <c r="G305" s="435">
        <v>1541225.12</v>
      </c>
      <c r="H305" s="435">
        <v>1534622.35</v>
      </c>
      <c r="I305" s="435">
        <v>6602.77</v>
      </c>
      <c r="J305" s="435">
        <v>0</v>
      </c>
    </row>
    <row r="306" spans="1:10" s="333" customFormat="1" x14ac:dyDescent="0.2">
      <c r="A306" s="333" t="str">
        <f t="shared" si="4"/>
        <v>15096TL</v>
      </c>
      <c r="B306" s="333" t="s">
        <v>2685</v>
      </c>
      <c r="D306" s="333" t="s">
        <v>1867</v>
      </c>
      <c r="E306" s="333" t="s">
        <v>818</v>
      </c>
      <c r="F306" s="333" t="s">
        <v>2525</v>
      </c>
      <c r="G306" s="435">
        <v>54724.91</v>
      </c>
      <c r="H306" s="435">
        <v>54722.91</v>
      </c>
      <c r="I306" s="435">
        <v>2</v>
      </c>
      <c r="J306" s="435">
        <v>0</v>
      </c>
    </row>
    <row r="307" spans="1:10" s="333" customFormat="1" x14ac:dyDescent="0.2">
      <c r="A307" s="333" t="str">
        <f t="shared" si="4"/>
        <v>15096TL</v>
      </c>
      <c r="B307" s="333" t="s">
        <v>2685</v>
      </c>
      <c r="C307" s="333" t="s">
        <v>2686</v>
      </c>
      <c r="D307" s="333" t="s">
        <v>1867</v>
      </c>
      <c r="E307" s="333" t="s">
        <v>2687</v>
      </c>
      <c r="F307" s="333" t="s">
        <v>2525</v>
      </c>
      <c r="G307" s="435">
        <v>27673.82</v>
      </c>
      <c r="H307" s="435">
        <v>27671.82</v>
      </c>
      <c r="I307" s="435">
        <v>2</v>
      </c>
      <c r="J307" s="435">
        <v>0</v>
      </c>
    </row>
    <row r="308" spans="1:10" s="333" customFormat="1" x14ac:dyDescent="0.2">
      <c r="A308" s="333" t="str">
        <f t="shared" si="4"/>
        <v>15096(2)TL</v>
      </c>
      <c r="B308" s="333" t="s">
        <v>3406</v>
      </c>
      <c r="C308" s="333" t="s">
        <v>2688</v>
      </c>
      <c r="D308" s="333" t="s">
        <v>1867</v>
      </c>
      <c r="E308" s="333" t="s">
        <v>2687</v>
      </c>
      <c r="F308" s="333" t="s">
        <v>2525</v>
      </c>
      <c r="G308" s="435">
        <v>27051.09</v>
      </c>
      <c r="H308" s="435">
        <v>27051.09</v>
      </c>
      <c r="I308" s="435">
        <v>0</v>
      </c>
      <c r="J308" s="435">
        <v>0</v>
      </c>
    </row>
    <row r="309" spans="1:10" s="333" customFormat="1" x14ac:dyDescent="0.2">
      <c r="A309" s="333" t="str">
        <f t="shared" si="4"/>
        <v>154TL</v>
      </c>
      <c r="B309" s="374" t="s">
        <v>585</v>
      </c>
      <c r="C309" s="374"/>
      <c r="D309" s="374" t="s">
        <v>1867</v>
      </c>
      <c r="E309" s="374" t="s">
        <v>852</v>
      </c>
      <c r="F309" s="374" t="s">
        <v>2525</v>
      </c>
      <c r="G309" s="434">
        <v>25240453.600000001</v>
      </c>
      <c r="H309" s="434">
        <v>25205349.98</v>
      </c>
      <c r="I309" s="434">
        <v>35103.620000000003</v>
      </c>
      <c r="J309" s="434">
        <v>0</v>
      </c>
    </row>
    <row r="310" spans="1:10" s="333" customFormat="1" x14ac:dyDescent="0.2">
      <c r="A310" s="333" t="str">
        <f t="shared" si="4"/>
        <v>15490TL</v>
      </c>
      <c r="B310" s="333" t="s">
        <v>586</v>
      </c>
      <c r="D310" s="333" t="s">
        <v>1867</v>
      </c>
      <c r="E310" s="333" t="s">
        <v>811</v>
      </c>
      <c r="F310" s="333" t="s">
        <v>2525</v>
      </c>
      <c r="G310" s="435">
        <v>4661176.42</v>
      </c>
      <c r="H310" s="435">
        <v>4646576.03</v>
      </c>
      <c r="I310" s="435">
        <v>14600.39</v>
      </c>
      <c r="J310" s="435">
        <v>0</v>
      </c>
    </row>
    <row r="311" spans="1:10" s="333" customFormat="1" x14ac:dyDescent="0.2">
      <c r="A311" s="333" t="str">
        <f t="shared" si="4"/>
        <v>154902TL</v>
      </c>
      <c r="B311" s="333" t="s">
        <v>587</v>
      </c>
      <c r="D311" s="333" t="s">
        <v>1867</v>
      </c>
      <c r="E311" s="333" t="s">
        <v>813</v>
      </c>
      <c r="F311" s="333" t="s">
        <v>2525</v>
      </c>
      <c r="G311" s="435">
        <v>4661176.42</v>
      </c>
      <c r="H311" s="435">
        <v>4646576.03</v>
      </c>
      <c r="I311" s="435">
        <v>14600.39</v>
      </c>
      <c r="J311" s="435">
        <v>0</v>
      </c>
    </row>
    <row r="312" spans="1:10" s="333" customFormat="1" x14ac:dyDescent="0.2">
      <c r="A312" s="333" t="str">
        <f t="shared" si="4"/>
        <v>154902TL</v>
      </c>
      <c r="B312" s="333" t="s">
        <v>587</v>
      </c>
      <c r="C312" s="333" t="s">
        <v>2916</v>
      </c>
      <c r="D312" s="333" t="s">
        <v>1867</v>
      </c>
      <c r="E312" s="333" t="s">
        <v>2917</v>
      </c>
      <c r="F312" s="333" t="s">
        <v>2525</v>
      </c>
      <c r="G312" s="435">
        <v>34020.36</v>
      </c>
      <c r="H312" s="435">
        <v>34020.36</v>
      </c>
      <c r="I312" s="435">
        <v>0</v>
      </c>
      <c r="J312" s="435">
        <v>0</v>
      </c>
    </row>
    <row r="313" spans="1:10" s="333" customFormat="1" x14ac:dyDescent="0.2">
      <c r="A313" s="333" t="str">
        <f t="shared" si="4"/>
        <v>154902(2)TL</v>
      </c>
      <c r="B313" s="333" t="s">
        <v>3407</v>
      </c>
      <c r="C313" s="333" t="s">
        <v>2918</v>
      </c>
      <c r="D313" s="333" t="s">
        <v>1867</v>
      </c>
      <c r="E313" s="333" t="s">
        <v>2917</v>
      </c>
      <c r="F313" s="333" t="s">
        <v>2525</v>
      </c>
      <c r="G313" s="435">
        <v>34020.36</v>
      </c>
      <c r="H313" s="435">
        <v>34020.36</v>
      </c>
      <c r="I313" s="435">
        <v>0</v>
      </c>
      <c r="J313" s="435">
        <v>0</v>
      </c>
    </row>
    <row r="314" spans="1:10" s="333" customFormat="1" x14ac:dyDescent="0.2">
      <c r="A314" s="333" t="str">
        <f t="shared" si="4"/>
        <v>154902TL</v>
      </c>
      <c r="B314" s="333" t="s">
        <v>587</v>
      </c>
      <c r="C314" s="333" t="s">
        <v>588</v>
      </c>
      <c r="D314" s="333" t="s">
        <v>1867</v>
      </c>
      <c r="E314" s="333" t="s">
        <v>423</v>
      </c>
      <c r="F314" s="333" t="s">
        <v>2525</v>
      </c>
      <c r="G314" s="435">
        <v>2298509.89</v>
      </c>
      <c r="H314" s="435">
        <v>2298509.89</v>
      </c>
      <c r="I314" s="435">
        <v>0</v>
      </c>
      <c r="J314" s="435">
        <v>0</v>
      </c>
    </row>
    <row r="315" spans="1:10" s="333" customFormat="1" x14ac:dyDescent="0.2">
      <c r="A315" s="333" t="str">
        <f t="shared" si="4"/>
        <v>154902(3)TL</v>
      </c>
      <c r="B315" s="333" t="s">
        <v>3408</v>
      </c>
      <c r="C315" s="333" t="s">
        <v>589</v>
      </c>
      <c r="D315" s="333" t="s">
        <v>1867</v>
      </c>
      <c r="E315" s="333" t="s">
        <v>423</v>
      </c>
      <c r="F315" s="333" t="s">
        <v>2525</v>
      </c>
      <c r="G315" s="435">
        <v>2294625.81</v>
      </c>
      <c r="H315" s="435">
        <v>2280025.42</v>
      </c>
      <c r="I315" s="435">
        <v>14600.39</v>
      </c>
      <c r="J315" s="435">
        <v>0</v>
      </c>
    </row>
    <row r="316" spans="1:10" s="333" customFormat="1" x14ac:dyDescent="0.2">
      <c r="A316" s="333" t="str">
        <f t="shared" si="4"/>
        <v>15491TL</v>
      </c>
      <c r="B316" s="333" t="s">
        <v>590</v>
      </c>
      <c r="D316" s="333" t="s">
        <v>1867</v>
      </c>
      <c r="E316" s="333" t="s">
        <v>425</v>
      </c>
      <c r="F316" s="333" t="s">
        <v>2525</v>
      </c>
      <c r="G316" s="435">
        <v>20579277.18</v>
      </c>
      <c r="H316" s="435">
        <v>20558773.949999999</v>
      </c>
      <c r="I316" s="435">
        <v>20503.23</v>
      </c>
      <c r="J316" s="435">
        <v>0</v>
      </c>
    </row>
    <row r="317" spans="1:10" s="333" customFormat="1" x14ac:dyDescent="0.2">
      <c r="A317" s="333" t="str">
        <f t="shared" si="4"/>
        <v>15491TL</v>
      </c>
      <c r="B317" s="333" t="s">
        <v>590</v>
      </c>
      <c r="C317" s="333" t="s">
        <v>591</v>
      </c>
      <c r="D317" s="333" t="s">
        <v>1867</v>
      </c>
      <c r="E317" s="333" t="s">
        <v>426</v>
      </c>
      <c r="F317" s="333" t="s">
        <v>2525</v>
      </c>
      <c r="G317" s="435">
        <v>10304790.119999999</v>
      </c>
      <c r="H317" s="435">
        <v>10304790.119999999</v>
      </c>
      <c r="I317" s="435">
        <v>0</v>
      </c>
      <c r="J317" s="435">
        <v>0</v>
      </c>
    </row>
    <row r="318" spans="1:10" s="333" customFormat="1" x14ac:dyDescent="0.2">
      <c r="A318" s="333" t="str">
        <f t="shared" si="4"/>
        <v>15491(2)TL</v>
      </c>
      <c r="B318" s="333" t="s">
        <v>3409</v>
      </c>
      <c r="C318" s="333" t="s">
        <v>592</v>
      </c>
      <c r="D318" s="333" t="s">
        <v>1867</v>
      </c>
      <c r="E318" s="333" t="s">
        <v>426</v>
      </c>
      <c r="F318" s="333" t="s">
        <v>2525</v>
      </c>
      <c r="G318" s="435">
        <v>10274487.060000001</v>
      </c>
      <c r="H318" s="435">
        <v>10253983.83</v>
      </c>
      <c r="I318" s="435">
        <v>20503.23</v>
      </c>
      <c r="J318" s="435">
        <v>0</v>
      </c>
    </row>
    <row r="319" spans="1:10" s="333" customFormat="1" x14ac:dyDescent="0.2">
      <c r="A319" s="333" t="str">
        <f t="shared" si="4"/>
        <v>156TL</v>
      </c>
      <c r="B319" s="374" t="s">
        <v>419</v>
      </c>
      <c r="C319" s="374"/>
      <c r="D319" s="374" t="s">
        <v>1867</v>
      </c>
      <c r="E319" s="374" t="s">
        <v>852</v>
      </c>
      <c r="F319" s="374" t="s">
        <v>2525</v>
      </c>
      <c r="G319" s="434">
        <v>47029066.509999998</v>
      </c>
      <c r="H319" s="434">
        <v>46982920.189999998</v>
      </c>
      <c r="I319" s="434">
        <v>46146.32</v>
      </c>
      <c r="J319" s="434">
        <v>0</v>
      </c>
    </row>
    <row r="320" spans="1:10" s="333" customFormat="1" x14ac:dyDescent="0.2">
      <c r="A320" s="333" t="str">
        <f t="shared" si="4"/>
        <v>15690TL</v>
      </c>
      <c r="B320" s="333" t="s">
        <v>420</v>
      </c>
      <c r="D320" s="333" t="s">
        <v>1867</v>
      </c>
      <c r="E320" s="333" t="s">
        <v>811</v>
      </c>
      <c r="F320" s="333" t="s">
        <v>2525</v>
      </c>
      <c r="G320" s="435">
        <v>47029066.509999998</v>
      </c>
      <c r="H320" s="435">
        <v>46982920.189999998</v>
      </c>
      <c r="I320" s="435">
        <v>46146.32</v>
      </c>
      <c r="J320" s="435">
        <v>0</v>
      </c>
    </row>
    <row r="321" spans="1:10" s="333" customFormat="1" x14ac:dyDescent="0.2">
      <c r="A321" s="333" t="str">
        <f t="shared" si="4"/>
        <v>156902TL</v>
      </c>
      <c r="B321" s="333" t="s">
        <v>421</v>
      </c>
      <c r="D321" s="333" t="s">
        <v>1867</v>
      </c>
      <c r="E321" s="333" t="s">
        <v>813</v>
      </c>
      <c r="F321" s="333" t="s">
        <v>2525</v>
      </c>
      <c r="G321" s="435">
        <v>47029066.509999998</v>
      </c>
      <c r="H321" s="435">
        <v>46982920.189999998</v>
      </c>
      <c r="I321" s="435">
        <v>46146.32</v>
      </c>
      <c r="J321" s="435">
        <v>0</v>
      </c>
    </row>
    <row r="322" spans="1:10" s="333" customFormat="1" x14ac:dyDescent="0.2">
      <c r="A322" s="333" t="str">
        <f t="shared" si="4"/>
        <v>156902TL</v>
      </c>
      <c r="B322" s="333" t="s">
        <v>421</v>
      </c>
      <c r="C322" s="333" t="s">
        <v>3410</v>
      </c>
      <c r="D322" s="333" t="s">
        <v>1867</v>
      </c>
      <c r="E322" s="333" t="s">
        <v>2917</v>
      </c>
      <c r="F322" s="333" t="s">
        <v>2525</v>
      </c>
      <c r="G322" s="435">
        <v>1936897.03</v>
      </c>
      <c r="H322" s="435">
        <v>1936897.03</v>
      </c>
      <c r="I322" s="435">
        <v>0</v>
      </c>
      <c r="J322" s="435">
        <v>0</v>
      </c>
    </row>
    <row r="323" spans="1:10" s="333" customFormat="1" x14ac:dyDescent="0.2">
      <c r="A323" s="333" t="str">
        <f t="shared" ref="A323:A386" si="5">CONCATENATE(B323,D323)</f>
        <v>156902(2)TL</v>
      </c>
      <c r="B323" s="333" t="s">
        <v>3411</v>
      </c>
      <c r="C323" s="333" t="s">
        <v>3412</v>
      </c>
      <c r="D323" s="333" t="s">
        <v>1867</v>
      </c>
      <c r="E323" s="333" t="s">
        <v>2917</v>
      </c>
      <c r="F323" s="333" t="s">
        <v>2525</v>
      </c>
      <c r="G323" s="435">
        <v>1931433.43</v>
      </c>
      <c r="H323" s="435">
        <v>1926942.46</v>
      </c>
      <c r="I323" s="435">
        <v>4490.97</v>
      </c>
      <c r="J323" s="435">
        <v>0</v>
      </c>
    </row>
    <row r="324" spans="1:10" s="333" customFormat="1" x14ac:dyDescent="0.2">
      <c r="A324" s="333" t="str">
        <f t="shared" si="5"/>
        <v>156902TL</v>
      </c>
      <c r="B324" s="333" t="s">
        <v>421</v>
      </c>
      <c r="C324" s="333" t="s">
        <v>422</v>
      </c>
      <c r="D324" s="333" t="s">
        <v>1867</v>
      </c>
      <c r="E324" s="333" t="s">
        <v>423</v>
      </c>
      <c r="F324" s="333" t="s">
        <v>2525</v>
      </c>
      <c r="G324" s="435">
        <v>21621686.84</v>
      </c>
      <c r="H324" s="435">
        <v>21621686.84</v>
      </c>
      <c r="I324" s="435">
        <v>0</v>
      </c>
      <c r="J324" s="435">
        <v>0</v>
      </c>
    </row>
    <row r="325" spans="1:10" s="333" customFormat="1" x14ac:dyDescent="0.2">
      <c r="A325" s="333" t="str">
        <f t="shared" si="5"/>
        <v>156902(3)TL</v>
      </c>
      <c r="B325" s="333" t="s">
        <v>3413</v>
      </c>
      <c r="C325" s="333" t="s">
        <v>424</v>
      </c>
      <c r="D325" s="333" t="s">
        <v>1867</v>
      </c>
      <c r="E325" s="333" t="s">
        <v>423</v>
      </c>
      <c r="F325" s="333" t="s">
        <v>2525</v>
      </c>
      <c r="G325" s="435">
        <v>21539049.210000001</v>
      </c>
      <c r="H325" s="435">
        <v>21497393.859999999</v>
      </c>
      <c r="I325" s="435">
        <v>41655.35</v>
      </c>
      <c r="J325" s="435">
        <v>0</v>
      </c>
    </row>
    <row r="326" spans="1:10" s="333" customFormat="1" x14ac:dyDescent="0.2">
      <c r="A326" s="333" t="str">
        <f t="shared" si="5"/>
        <v>158TL</v>
      </c>
      <c r="B326" s="333" t="s">
        <v>854</v>
      </c>
      <c r="D326" s="333" t="s">
        <v>1867</v>
      </c>
      <c r="E326" s="333" t="s">
        <v>855</v>
      </c>
      <c r="F326" s="333" t="s">
        <v>2525</v>
      </c>
      <c r="G326" s="435">
        <v>91800</v>
      </c>
      <c r="H326" s="435">
        <v>91800</v>
      </c>
      <c r="I326" s="435">
        <v>0</v>
      </c>
      <c r="J326" s="435">
        <v>0</v>
      </c>
    </row>
    <row r="327" spans="1:10" s="333" customFormat="1" x14ac:dyDescent="0.2">
      <c r="A327" s="333" t="str">
        <f t="shared" si="5"/>
        <v>15800TL</v>
      </c>
      <c r="B327" s="333" t="s">
        <v>3414</v>
      </c>
      <c r="D327" s="333" t="s">
        <v>1867</v>
      </c>
      <c r="E327" s="333" t="s">
        <v>3415</v>
      </c>
      <c r="F327" s="333" t="s">
        <v>2525</v>
      </c>
      <c r="G327" s="435">
        <v>27050</v>
      </c>
      <c r="H327" s="435">
        <v>27050</v>
      </c>
      <c r="I327" s="435">
        <v>0</v>
      </c>
      <c r="J327" s="435">
        <v>0</v>
      </c>
    </row>
    <row r="328" spans="1:10" s="333" customFormat="1" x14ac:dyDescent="0.2">
      <c r="A328" s="333" t="str">
        <f t="shared" si="5"/>
        <v>15800TL</v>
      </c>
      <c r="B328" s="333" t="s">
        <v>3414</v>
      </c>
      <c r="C328" s="333" t="s">
        <v>3416</v>
      </c>
      <c r="D328" s="333" t="s">
        <v>1867</v>
      </c>
      <c r="E328" s="333" t="s">
        <v>3417</v>
      </c>
      <c r="F328" s="333" t="s">
        <v>2525</v>
      </c>
      <c r="G328" s="435">
        <v>27050</v>
      </c>
      <c r="H328" s="435">
        <v>27050</v>
      </c>
      <c r="I328" s="435">
        <v>0</v>
      </c>
      <c r="J328" s="435">
        <v>0</v>
      </c>
    </row>
    <row r="329" spans="1:10" s="333" customFormat="1" x14ac:dyDescent="0.2">
      <c r="A329" s="333" t="str">
        <f t="shared" si="5"/>
        <v>15837TL</v>
      </c>
      <c r="B329" s="333" t="s">
        <v>856</v>
      </c>
      <c r="D329" s="333" t="s">
        <v>1867</v>
      </c>
      <c r="E329" s="333" t="s">
        <v>857</v>
      </c>
      <c r="F329" s="333" t="s">
        <v>2525</v>
      </c>
      <c r="G329" s="435">
        <v>64750</v>
      </c>
      <c r="H329" s="435">
        <v>64750</v>
      </c>
      <c r="I329" s="435">
        <v>0</v>
      </c>
      <c r="J329" s="435">
        <v>0</v>
      </c>
    </row>
    <row r="330" spans="1:10" s="333" customFormat="1" x14ac:dyDescent="0.2">
      <c r="A330" s="333" t="str">
        <f t="shared" si="5"/>
        <v>15837TL</v>
      </c>
      <c r="B330" s="333" t="s">
        <v>856</v>
      </c>
      <c r="C330" s="333" t="s">
        <v>3418</v>
      </c>
      <c r="D330" s="333" t="s">
        <v>1867</v>
      </c>
      <c r="E330" s="333" t="s">
        <v>857</v>
      </c>
      <c r="F330" s="333" t="s">
        <v>2525</v>
      </c>
      <c r="G330" s="435">
        <v>1500</v>
      </c>
      <c r="H330" s="435">
        <v>1500</v>
      </c>
      <c r="I330" s="435">
        <v>0</v>
      </c>
      <c r="J330" s="435">
        <v>0</v>
      </c>
    </row>
    <row r="331" spans="1:10" s="333" customFormat="1" x14ac:dyDescent="0.2">
      <c r="A331" s="333" t="str">
        <f t="shared" si="5"/>
        <v>15837TL</v>
      </c>
      <c r="B331" s="333" t="s">
        <v>856</v>
      </c>
      <c r="C331" s="333" t="s">
        <v>2689</v>
      </c>
      <c r="D331" s="333" t="s">
        <v>1867</v>
      </c>
      <c r="E331" s="333" t="s">
        <v>857</v>
      </c>
      <c r="F331" s="333" t="s">
        <v>2525</v>
      </c>
      <c r="G331" s="435">
        <v>38250</v>
      </c>
      <c r="H331" s="435">
        <v>38250</v>
      </c>
      <c r="I331" s="435">
        <v>0</v>
      </c>
      <c r="J331" s="435">
        <v>0</v>
      </c>
    </row>
    <row r="332" spans="1:10" s="333" customFormat="1" x14ac:dyDescent="0.2">
      <c r="A332" s="333" t="str">
        <f t="shared" si="5"/>
        <v>15837(2)TL</v>
      </c>
      <c r="B332" s="333" t="s">
        <v>3419</v>
      </c>
      <c r="C332" s="333" t="s">
        <v>3420</v>
      </c>
      <c r="D332" s="333" t="s">
        <v>1867</v>
      </c>
      <c r="E332" s="333" t="s">
        <v>857</v>
      </c>
      <c r="F332" s="333" t="s">
        <v>2525</v>
      </c>
      <c r="G332" s="435">
        <v>25000</v>
      </c>
      <c r="H332" s="435">
        <v>25000</v>
      </c>
      <c r="I332" s="435">
        <v>0</v>
      </c>
      <c r="J332" s="435">
        <v>0</v>
      </c>
    </row>
    <row r="333" spans="1:10" s="333" customFormat="1" x14ac:dyDescent="0.2">
      <c r="A333" s="333" t="str">
        <f t="shared" si="5"/>
        <v>170TL</v>
      </c>
      <c r="B333" s="333" t="s">
        <v>858</v>
      </c>
      <c r="D333" s="333" t="s">
        <v>1867</v>
      </c>
      <c r="E333" s="333" t="s">
        <v>859</v>
      </c>
      <c r="F333" s="333" t="s">
        <v>2525</v>
      </c>
      <c r="G333" s="435">
        <v>2778207.31</v>
      </c>
      <c r="H333" s="435">
        <v>1812704.44</v>
      </c>
      <c r="I333" s="435">
        <v>965502.87</v>
      </c>
      <c r="J333" s="435">
        <v>0</v>
      </c>
    </row>
    <row r="334" spans="1:10" s="333" customFormat="1" x14ac:dyDescent="0.2">
      <c r="A334" s="333" t="str">
        <f t="shared" si="5"/>
        <v>17000TL</v>
      </c>
      <c r="B334" s="333" t="s">
        <v>860</v>
      </c>
      <c r="D334" s="333" t="s">
        <v>1867</v>
      </c>
      <c r="E334" s="333" t="s">
        <v>861</v>
      </c>
      <c r="F334" s="333" t="s">
        <v>2525</v>
      </c>
      <c r="G334" s="435">
        <v>1668651.72</v>
      </c>
      <c r="H334" s="435">
        <v>1306388.1599999999</v>
      </c>
      <c r="I334" s="435">
        <v>362263.56</v>
      </c>
      <c r="J334" s="435">
        <v>0</v>
      </c>
    </row>
    <row r="335" spans="1:10" s="333" customFormat="1" x14ac:dyDescent="0.2">
      <c r="A335" s="333" t="str">
        <f t="shared" si="5"/>
        <v>17000TL</v>
      </c>
      <c r="B335" s="333" t="s">
        <v>860</v>
      </c>
      <c r="C335" s="333" t="s">
        <v>2919</v>
      </c>
      <c r="D335" s="333" t="s">
        <v>1867</v>
      </c>
      <c r="E335" s="333" t="s">
        <v>2920</v>
      </c>
      <c r="F335" s="333" t="s">
        <v>2525</v>
      </c>
      <c r="G335" s="435">
        <v>1000</v>
      </c>
      <c r="H335" s="435">
        <v>0</v>
      </c>
      <c r="I335" s="435">
        <v>1000</v>
      </c>
      <c r="J335" s="435">
        <v>0</v>
      </c>
    </row>
    <row r="336" spans="1:10" s="333" customFormat="1" x14ac:dyDescent="0.2">
      <c r="A336" s="333" t="str">
        <f t="shared" si="5"/>
        <v>17000TL</v>
      </c>
      <c r="B336" s="333" t="s">
        <v>860</v>
      </c>
      <c r="C336" s="333" t="s">
        <v>2545</v>
      </c>
      <c r="D336" s="333" t="s">
        <v>1867</v>
      </c>
      <c r="E336" s="333" t="s">
        <v>2546</v>
      </c>
      <c r="F336" s="333" t="s">
        <v>2525</v>
      </c>
      <c r="G336" s="435">
        <v>556261.11</v>
      </c>
      <c r="H336" s="435">
        <v>394464.86</v>
      </c>
      <c r="I336" s="435">
        <v>161796.25</v>
      </c>
      <c r="J336" s="435">
        <v>0</v>
      </c>
    </row>
    <row r="337" spans="1:11" s="333" customFormat="1" x14ac:dyDescent="0.2">
      <c r="A337" s="333" t="str">
        <f t="shared" si="5"/>
        <v>17000TL</v>
      </c>
      <c r="B337" s="333" t="s">
        <v>860</v>
      </c>
      <c r="C337" s="333" t="s">
        <v>2547</v>
      </c>
      <c r="D337" s="333" t="s">
        <v>1867</v>
      </c>
      <c r="E337" s="333" t="s">
        <v>2548</v>
      </c>
      <c r="F337" s="333" t="s">
        <v>2525</v>
      </c>
      <c r="G337" s="435">
        <v>738593.89</v>
      </c>
      <c r="H337" s="435">
        <v>573740.62</v>
      </c>
      <c r="I337" s="435">
        <v>164853.26999999999</v>
      </c>
      <c r="J337" s="435">
        <v>0</v>
      </c>
    </row>
    <row r="338" spans="1:11" s="333" customFormat="1" x14ac:dyDescent="0.2">
      <c r="A338" s="333" t="str">
        <f t="shared" si="5"/>
        <v>17000TL</v>
      </c>
      <c r="B338" s="333" t="s">
        <v>860</v>
      </c>
      <c r="C338" s="333" t="s">
        <v>593</v>
      </c>
      <c r="D338" s="333" t="s">
        <v>1867</v>
      </c>
      <c r="E338" s="333" t="s">
        <v>594</v>
      </c>
      <c r="F338" s="333" t="s">
        <v>2525</v>
      </c>
      <c r="G338" s="435">
        <v>153722.54999999999</v>
      </c>
      <c r="H338" s="435">
        <v>119108.51</v>
      </c>
      <c r="I338" s="435">
        <v>34614.04</v>
      </c>
      <c r="J338" s="435">
        <v>0</v>
      </c>
      <c r="K338" s="338"/>
    </row>
    <row r="339" spans="1:11" s="333" customFormat="1" x14ac:dyDescent="0.2">
      <c r="A339" s="333" t="str">
        <f t="shared" si="5"/>
        <v>17000TL</v>
      </c>
      <c r="B339" s="333" t="s">
        <v>860</v>
      </c>
      <c r="C339" s="333" t="s">
        <v>3115</v>
      </c>
      <c r="D339" s="333" t="s">
        <v>1867</v>
      </c>
      <c r="E339" s="333" t="s">
        <v>3116</v>
      </c>
      <c r="F339" s="333" t="s">
        <v>2525</v>
      </c>
      <c r="G339" s="435">
        <v>70195.72</v>
      </c>
      <c r="H339" s="435">
        <v>70195.72</v>
      </c>
      <c r="I339" s="435">
        <v>0</v>
      </c>
      <c r="J339" s="435">
        <v>0</v>
      </c>
      <c r="K339" s="338"/>
    </row>
    <row r="340" spans="1:11" s="333" customFormat="1" x14ac:dyDescent="0.2">
      <c r="A340" s="333" t="str">
        <f t="shared" si="5"/>
        <v>17000TL</v>
      </c>
      <c r="B340" s="333" t="s">
        <v>860</v>
      </c>
      <c r="C340" s="333" t="s">
        <v>3117</v>
      </c>
      <c r="D340" s="333" t="s">
        <v>1867</v>
      </c>
      <c r="E340" s="333" t="s">
        <v>3118</v>
      </c>
      <c r="F340" s="333" t="s">
        <v>2525</v>
      </c>
      <c r="G340" s="435">
        <v>142279.04000000001</v>
      </c>
      <c r="H340" s="435">
        <v>142279.04000000001</v>
      </c>
      <c r="I340" s="435">
        <v>0</v>
      </c>
      <c r="J340" s="435">
        <v>0</v>
      </c>
      <c r="K340" s="338"/>
    </row>
    <row r="341" spans="1:11" s="333" customFormat="1" x14ac:dyDescent="0.2">
      <c r="A341" s="333" t="str">
        <f t="shared" si="5"/>
        <v>17000TL</v>
      </c>
      <c r="B341" s="333" t="s">
        <v>860</v>
      </c>
      <c r="C341" s="333" t="s">
        <v>3119</v>
      </c>
      <c r="D341" s="333" t="s">
        <v>1867</v>
      </c>
      <c r="E341" s="333" t="s">
        <v>3120</v>
      </c>
      <c r="F341" s="333" t="s">
        <v>2525</v>
      </c>
      <c r="G341" s="435">
        <v>6599.41</v>
      </c>
      <c r="H341" s="435">
        <v>6599.41</v>
      </c>
      <c r="I341" s="435">
        <v>0</v>
      </c>
      <c r="J341" s="435">
        <v>0</v>
      </c>
    </row>
    <row r="342" spans="1:11" s="333" customFormat="1" x14ac:dyDescent="0.2">
      <c r="A342" s="333" t="str">
        <f t="shared" si="5"/>
        <v>17002TL</v>
      </c>
      <c r="B342" s="333" t="s">
        <v>2921</v>
      </c>
      <c r="D342" s="333" t="s">
        <v>1867</v>
      </c>
      <c r="E342" s="333" t="s">
        <v>862</v>
      </c>
      <c r="F342" s="333" t="s">
        <v>2525</v>
      </c>
      <c r="G342" s="435">
        <v>301841.84000000003</v>
      </c>
      <c r="H342" s="435">
        <v>19599.759999999998</v>
      </c>
      <c r="I342" s="435">
        <v>282242.08</v>
      </c>
      <c r="J342" s="435">
        <v>0</v>
      </c>
    </row>
    <row r="343" spans="1:11" s="333" customFormat="1" x14ac:dyDescent="0.2">
      <c r="A343" s="333" t="str">
        <f t="shared" si="5"/>
        <v>17002TL</v>
      </c>
      <c r="B343" s="333" t="s">
        <v>2921</v>
      </c>
      <c r="C343" s="333" t="s">
        <v>2922</v>
      </c>
      <c r="D343" s="333" t="s">
        <v>1867</v>
      </c>
      <c r="E343" s="333" t="s">
        <v>2920</v>
      </c>
      <c r="F343" s="333" t="s">
        <v>2525</v>
      </c>
      <c r="G343" s="435">
        <v>282742.08</v>
      </c>
      <c r="H343" s="435">
        <v>500</v>
      </c>
      <c r="I343" s="435">
        <v>282242.08</v>
      </c>
      <c r="J343" s="435">
        <v>0</v>
      </c>
    </row>
    <row r="344" spans="1:11" s="333" customFormat="1" x14ac:dyDescent="0.2">
      <c r="A344" s="333" t="str">
        <f t="shared" si="5"/>
        <v>17002TL</v>
      </c>
      <c r="B344" s="333" t="s">
        <v>2921</v>
      </c>
      <c r="C344" s="333" t="s">
        <v>3121</v>
      </c>
      <c r="D344" s="333" t="s">
        <v>1867</v>
      </c>
      <c r="E344" s="333" t="s">
        <v>3122</v>
      </c>
      <c r="F344" s="333" t="s">
        <v>2525</v>
      </c>
      <c r="G344" s="435">
        <v>19099.759999999998</v>
      </c>
      <c r="H344" s="435">
        <v>19099.759999999998</v>
      </c>
      <c r="I344" s="435">
        <v>0</v>
      </c>
      <c r="J344" s="435">
        <v>0</v>
      </c>
      <c r="K344" s="338"/>
    </row>
    <row r="345" spans="1:11" s="333" customFormat="1" x14ac:dyDescent="0.2">
      <c r="A345" s="333" t="str">
        <f t="shared" si="5"/>
        <v>17003TL</v>
      </c>
      <c r="B345" s="333" t="s">
        <v>863</v>
      </c>
      <c r="D345" s="333" t="s">
        <v>1867</v>
      </c>
      <c r="E345" s="333" t="s">
        <v>864</v>
      </c>
      <c r="F345" s="333" t="s">
        <v>2525</v>
      </c>
      <c r="G345" s="435">
        <v>807713.75</v>
      </c>
      <c r="H345" s="435">
        <v>486716.52</v>
      </c>
      <c r="I345" s="435">
        <v>320997.23</v>
      </c>
      <c r="J345" s="435">
        <v>0</v>
      </c>
    </row>
    <row r="346" spans="1:11" s="333" customFormat="1" x14ac:dyDescent="0.2">
      <c r="A346" s="333" t="str">
        <f t="shared" si="5"/>
        <v>17003TL</v>
      </c>
      <c r="B346" s="333" t="s">
        <v>863</v>
      </c>
      <c r="C346" s="333" t="s">
        <v>2549</v>
      </c>
      <c r="D346" s="333" t="s">
        <v>1867</v>
      </c>
      <c r="E346" s="333" t="s">
        <v>2546</v>
      </c>
      <c r="F346" s="333" t="s">
        <v>2525</v>
      </c>
      <c r="G346" s="435">
        <v>780616.28</v>
      </c>
      <c r="H346" s="435">
        <v>463848.72</v>
      </c>
      <c r="I346" s="435">
        <v>316767.56</v>
      </c>
      <c r="J346" s="435">
        <v>0</v>
      </c>
    </row>
    <row r="347" spans="1:11" s="333" customFormat="1" x14ac:dyDescent="0.2">
      <c r="A347" s="333" t="str">
        <f t="shared" si="5"/>
        <v>17003TL</v>
      </c>
      <c r="B347" s="333" t="s">
        <v>863</v>
      </c>
      <c r="C347" s="333" t="s">
        <v>2550</v>
      </c>
      <c r="D347" s="333" t="s">
        <v>1867</v>
      </c>
      <c r="E347" s="333" t="s">
        <v>2548</v>
      </c>
      <c r="F347" s="333" t="s">
        <v>2525</v>
      </c>
      <c r="G347" s="435">
        <v>19815.66</v>
      </c>
      <c r="H347" s="435">
        <v>15585.99</v>
      </c>
      <c r="I347" s="435">
        <v>4229.67</v>
      </c>
      <c r="J347" s="435">
        <v>0</v>
      </c>
    </row>
    <row r="348" spans="1:11" s="333" customFormat="1" x14ac:dyDescent="0.2">
      <c r="A348" s="333" t="str">
        <f t="shared" si="5"/>
        <v>17003TL</v>
      </c>
      <c r="B348" s="333" t="s">
        <v>863</v>
      </c>
      <c r="C348" s="333" t="s">
        <v>3123</v>
      </c>
      <c r="D348" s="333" t="s">
        <v>1867</v>
      </c>
      <c r="E348" s="333" t="s">
        <v>3116</v>
      </c>
      <c r="F348" s="333" t="s">
        <v>2525</v>
      </c>
      <c r="G348" s="435">
        <v>7281.81</v>
      </c>
      <c r="H348" s="435">
        <v>7281.81</v>
      </c>
      <c r="I348" s="435">
        <v>0</v>
      </c>
      <c r="J348" s="435">
        <v>0</v>
      </c>
    </row>
    <row r="349" spans="1:11" s="333" customFormat="1" x14ac:dyDescent="0.2">
      <c r="A349" s="333" t="str">
        <f t="shared" si="5"/>
        <v>172TL</v>
      </c>
      <c r="B349" s="333" t="s">
        <v>866</v>
      </c>
      <c r="D349" s="333" t="s">
        <v>1867</v>
      </c>
      <c r="E349" s="333" t="s">
        <v>867</v>
      </c>
      <c r="F349" s="333" t="s">
        <v>2525</v>
      </c>
      <c r="G349" s="435">
        <v>2063735.33</v>
      </c>
      <c r="H349" s="435">
        <v>1476791.03</v>
      </c>
      <c r="I349" s="435">
        <v>586944.30000000005</v>
      </c>
      <c r="J349" s="435">
        <v>0</v>
      </c>
    </row>
    <row r="350" spans="1:11" s="333" customFormat="1" x14ac:dyDescent="0.2">
      <c r="A350" s="333" t="str">
        <f t="shared" si="5"/>
        <v>17200TL</v>
      </c>
      <c r="B350" s="333" t="s">
        <v>868</v>
      </c>
      <c r="D350" s="333" t="s">
        <v>1867</v>
      </c>
      <c r="E350" s="333" t="s">
        <v>861</v>
      </c>
      <c r="F350" s="333" t="s">
        <v>2525</v>
      </c>
      <c r="G350" s="435">
        <v>1227345.8700000001</v>
      </c>
      <c r="H350" s="435">
        <v>839491.2</v>
      </c>
      <c r="I350" s="435">
        <v>387854.67</v>
      </c>
      <c r="J350" s="435">
        <v>0</v>
      </c>
    </row>
    <row r="351" spans="1:11" s="333" customFormat="1" x14ac:dyDescent="0.2">
      <c r="A351" s="333" t="str">
        <f t="shared" si="5"/>
        <v>17200TL</v>
      </c>
      <c r="B351" s="333" t="s">
        <v>868</v>
      </c>
      <c r="C351" s="333" t="s">
        <v>103</v>
      </c>
      <c r="D351" s="333" t="s">
        <v>1867</v>
      </c>
      <c r="E351" s="333" t="s">
        <v>2551</v>
      </c>
      <c r="F351" s="333" t="s">
        <v>2525</v>
      </c>
      <c r="G351" s="435">
        <v>577248.49</v>
      </c>
      <c r="H351" s="435">
        <v>341913.74</v>
      </c>
      <c r="I351" s="435">
        <v>235334.75</v>
      </c>
      <c r="J351" s="435">
        <v>0</v>
      </c>
    </row>
    <row r="352" spans="1:11" s="333" customFormat="1" x14ac:dyDescent="0.2">
      <c r="A352" s="333" t="str">
        <f t="shared" si="5"/>
        <v>17200TL</v>
      </c>
      <c r="B352" s="333" t="s">
        <v>868</v>
      </c>
      <c r="C352" s="333" t="s">
        <v>2552</v>
      </c>
      <c r="D352" s="333" t="s">
        <v>1867</v>
      </c>
      <c r="E352" s="333" t="s">
        <v>2553</v>
      </c>
      <c r="F352" s="333" t="s">
        <v>2525</v>
      </c>
      <c r="G352" s="435">
        <v>540071.78</v>
      </c>
      <c r="H352" s="435">
        <v>418082.06</v>
      </c>
      <c r="I352" s="435">
        <v>121989.72</v>
      </c>
      <c r="J352" s="435">
        <v>0</v>
      </c>
    </row>
    <row r="353" spans="1:10" s="333" customFormat="1" x14ac:dyDescent="0.2">
      <c r="A353" s="333" t="str">
        <f t="shared" si="5"/>
        <v>17200TL</v>
      </c>
      <c r="B353" s="333" t="s">
        <v>868</v>
      </c>
      <c r="C353" s="333" t="s">
        <v>104</v>
      </c>
      <c r="D353" s="333" t="s">
        <v>1867</v>
      </c>
      <c r="E353" s="333" t="s">
        <v>105</v>
      </c>
      <c r="F353" s="333" t="s">
        <v>2525</v>
      </c>
      <c r="G353" s="435">
        <v>68888.539999999994</v>
      </c>
      <c r="H353" s="435">
        <v>38358.339999999997</v>
      </c>
      <c r="I353" s="435">
        <v>30530.2</v>
      </c>
      <c r="J353" s="435">
        <v>0</v>
      </c>
    </row>
    <row r="354" spans="1:10" s="333" customFormat="1" x14ac:dyDescent="0.2">
      <c r="A354" s="333" t="str">
        <f t="shared" si="5"/>
        <v>17200TL</v>
      </c>
      <c r="B354" s="333" t="s">
        <v>868</v>
      </c>
      <c r="C354" s="333" t="s">
        <v>3125</v>
      </c>
      <c r="D354" s="333" t="s">
        <v>1867</v>
      </c>
      <c r="E354" s="333" t="s">
        <v>3116</v>
      </c>
      <c r="F354" s="333" t="s">
        <v>2525</v>
      </c>
      <c r="G354" s="435">
        <v>28976.82</v>
      </c>
      <c r="H354" s="435">
        <v>28976.82</v>
      </c>
      <c r="I354" s="435">
        <v>0</v>
      </c>
      <c r="J354" s="435">
        <v>0</v>
      </c>
    </row>
    <row r="355" spans="1:10" s="333" customFormat="1" x14ac:dyDescent="0.2">
      <c r="A355" s="333" t="str">
        <f t="shared" si="5"/>
        <v>17200TL</v>
      </c>
      <c r="B355" s="333" t="s">
        <v>868</v>
      </c>
      <c r="C355" s="333" t="s">
        <v>3126</v>
      </c>
      <c r="D355" s="333" t="s">
        <v>1867</v>
      </c>
      <c r="E355" s="333" t="s">
        <v>3118</v>
      </c>
      <c r="F355" s="333" t="s">
        <v>2525</v>
      </c>
      <c r="G355" s="435">
        <v>12160.24</v>
      </c>
      <c r="H355" s="435">
        <v>12160.24</v>
      </c>
      <c r="I355" s="435">
        <v>0</v>
      </c>
      <c r="J355" s="435">
        <v>0</v>
      </c>
    </row>
    <row r="356" spans="1:10" s="333" customFormat="1" x14ac:dyDescent="0.2">
      <c r="A356" s="333" t="str">
        <f t="shared" si="5"/>
        <v>17202TL</v>
      </c>
      <c r="B356" s="333" t="s">
        <v>3127</v>
      </c>
      <c r="D356" s="333" t="s">
        <v>1867</v>
      </c>
      <c r="E356" s="333" t="s">
        <v>862</v>
      </c>
      <c r="F356" s="333" t="s">
        <v>2525</v>
      </c>
      <c r="G356" s="435">
        <v>232825.93</v>
      </c>
      <c r="H356" s="435">
        <v>232825.93</v>
      </c>
      <c r="I356" s="435">
        <v>0</v>
      </c>
      <c r="J356" s="435">
        <v>0</v>
      </c>
    </row>
    <row r="357" spans="1:10" s="333" customFormat="1" x14ac:dyDescent="0.2">
      <c r="A357" s="333" t="str">
        <f t="shared" si="5"/>
        <v>17202TL</v>
      </c>
      <c r="B357" s="333" t="s">
        <v>3127</v>
      </c>
      <c r="C357" s="333" t="s">
        <v>3128</v>
      </c>
      <c r="D357" s="333" t="s">
        <v>1867</v>
      </c>
      <c r="E357" s="333" t="s">
        <v>3124</v>
      </c>
      <c r="F357" s="333" t="s">
        <v>2525</v>
      </c>
      <c r="G357" s="435">
        <v>10474.23</v>
      </c>
      <c r="H357" s="435">
        <v>10474.23</v>
      </c>
      <c r="I357" s="435">
        <v>0</v>
      </c>
      <c r="J357" s="435">
        <v>0</v>
      </c>
    </row>
    <row r="358" spans="1:10" s="333" customFormat="1" x14ac:dyDescent="0.2">
      <c r="A358" s="333" t="str">
        <f t="shared" si="5"/>
        <v>17202TL</v>
      </c>
      <c r="B358" s="333" t="s">
        <v>3127</v>
      </c>
      <c r="C358" s="333" t="s">
        <v>3129</v>
      </c>
      <c r="D358" s="333" t="s">
        <v>1867</v>
      </c>
      <c r="E358" s="333" t="s">
        <v>3130</v>
      </c>
      <c r="F358" s="333" t="s">
        <v>2525</v>
      </c>
      <c r="G358" s="435">
        <v>49066.58</v>
      </c>
      <c r="H358" s="435">
        <v>49066.58</v>
      </c>
      <c r="I358" s="435">
        <v>0</v>
      </c>
      <c r="J358" s="435">
        <v>0</v>
      </c>
    </row>
    <row r="359" spans="1:10" s="333" customFormat="1" x14ac:dyDescent="0.2">
      <c r="A359" s="333" t="str">
        <f t="shared" si="5"/>
        <v>17202TL</v>
      </c>
      <c r="B359" s="333" t="s">
        <v>3127</v>
      </c>
      <c r="C359" s="333" t="s">
        <v>3131</v>
      </c>
      <c r="D359" s="333" t="s">
        <v>1867</v>
      </c>
      <c r="E359" s="333" t="s">
        <v>3132</v>
      </c>
      <c r="F359" s="333" t="s">
        <v>2525</v>
      </c>
      <c r="G359" s="435">
        <v>173285.12</v>
      </c>
      <c r="H359" s="435">
        <v>173285.12</v>
      </c>
      <c r="I359" s="435">
        <v>0</v>
      </c>
      <c r="J359" s="435">
        <v>0</v>
      </c>
    </row>
    <row r="360" spans="1:10" s="333" customFormat="1" x14ac:dyDescent="0.2">
      <c r="A360" s="333" t="str">
        <f t="shared" si="5"/>
        <v>17203TL</v>
      </c>
      <c r="B360" s="333" t="s">
        <v>869</v>
      </c>
      <c r="D360" s="333" t="s">
        <v>1867</v>
      </c>
      <c r="E360" s="333" t="s">
        <v>864</v>
      </c>
      <c r="F360" s="333" t="s">
        <v>2525</v>
      </c>
      <c r="G360" s="435">
        <v>603563.53</v>
      </c>
      <c r="H360" s="435">
        <v>404473.9</v>
      </c>
      <c r="I360" s="435">
        <v>199089.63</v>
      </c>
      <c r="J360" s="435">
        <v>0</v>
      </c>
    </row>
    <row r="361" spans="1:10" s="333" customFormat="1" x14ac:dyDescent="0.2">
      <c r="A361" s="333" t="str">
        <f t="shared" si="5"/>
        <v>17203TL</v>
      </c>
      <c r="B361" s="333" t="s">
        <v>869</v>
      </c>
      <c r="C361" s="333" t="s">
        <v>2554</v>
      </c>
      <c r="D361" s="333" t="s">
        <v>1867</v>
      </c>
      <c r="E361" s="333" t="s">
        <v>2551</v>
      </c>
      <c r="F361" s="333" t="s">
        <v>2525</v>
      </c>
      <c r="G361" s="435">
        <v>576019.89</v>
      </c>
      <c r="H361" s="435">
        <v>377455.35999999999</v>
      </c>
      <c r="I361" s="435">
        <v>198564.53</v>
      </c>
      <c r="J361" s="435">
        <v>0</v>
      </c>
    </row>
    <row r="362" spans="1:10" s="333" customFormat="1" x14ac:dyDescent="0.2">
      <c r="A362" s="333" t="str">
        <f t="shared" si="5"/>
        <v>17203TL</v>
      </c>
      <c r="B362" s="333" t="s">
        <v>869</v>
      </c>
      <c r="C362" s="333" t="s">
        <v>2555</v>
      </c>
      <c r="D362" s="333" t="s">
        <v>1867</v>
      </c>
      <c r="E362" s="333" t="s">
        <v>2553</v>
      </c>
      <c r="F362" s="333" t="s">
        <v>2525</v>
      </c>
      <c r="G362" s="435">
        <v>27543.64</v>
      </c>
      <c r="H362" s="435">
        <v>27018.54</v>
      </c>
      <c r="I362" s="435">
        <v>525.1</v>
      </c>
      <c r="J362" s="435">
        <v>0</v>
      </c>
    </row>
    <row r="363" spans="1:10" s="333" customFormat="1" x14ac:dyDescent="0.2">
      <c r="A363" s="333" t="str">
        <f t="shared" si="5"/>
        <v>176TL</v>
      </c>
      <c r="B363" s="333" t="s">
        <v>870</v>
      </c>
      <c r="D363" s="333" t="s">
        <v>1867</v>
      </c>
      <c r="E363" s="333" t="s">
        <v>871</v>
      </c>
      <c r="F363" s="333" t="s">
        <v>2525</v>
      </c>
      <c r="G363" s="435">
        <v>3077449.34</v>
      </c>
      <c r="H363" s="435">
        <v>391848.5</v>
      </c>
      <c r="I363" s="435">
        <v>2685600.84</v>
      </c>
      <c r="J363" s="435">
        <v>0</v>
      </c>
    </row>
    <row r="364" spans="1:10" s="333" customFormat="1" x14ac:dyDescent="0.2">
      <c r="A364" s="333" t="str">
        <f t="shared" si="5"/>
        <v>17600TL</v>
      </c>
      <c r="B364" s="333" t="s">
        <v>872</v>
      </c>
      <c r="D364" s="333" t="s">
        <v>1867</v>
      </c>
      <c r="E364" s="333" t="s">
        <v>861</v>
      </c>
      <c r="F364" s="333" t="s">
        <v>2525</v>
      </c>
      <c r="G364" s="435">
        <v>2026259.3</v>
      </c>
      <c r="H364" s="435">
        <v>212949.81</v>
      </c>
      <c r="I364" s="435">
        <v>1813309.49</v>
      </c>
      <c r="J364" s="435">
        <v>0</v>
      </c>
    </row>
    <row r="365" spans="1:10" s="333" customFormat="1" x14ac:dyDescent="0.2">
      <c r="A365" s="333" t="str">
        <f t="shared" si="5"/>
        <v>17600TL</v>
      </c>
      <c r="B365" s="333" t="s">
        <v>872</v>
      </c>
      <c r="C365" s="333" t="s">
        <v>1886</v>
      </c>
      <c r="D365" s="333" t="s">
        <v>1867</v>
      </c>
      <c r="E365" s="333" t="s">
        <v>1887</v>
      </c>
      <c r="F365" s="333" t="s">
        <v>2525</v>
      </c>
      <c r="G365" s="435">
        <v>114956.9</v>
      </c>
      <c r="H365" s="435">
        <v>13689.37</v>
      </c>
      <c r="I365" s="435">
        <v>101267.53</v>
      </c>
      <c r="J365" s="435">
        <v>0</v>
      </c>
    </row>
    <row r="366" spans="1:10" s="333" customFormat="1" x14ac:dyDescent="0.2">
      <c r="A366" s="333" t="str">
        <f t="shared" si="5"/>
        <v>17600TL</v>
      </c>
      <c r="B366" s="333" t="s">
        <v>872</v>
      </c>
      <c r="C366" s="333" t="s">
        <v>3133</v>
      </c>
      <c r="D366" s="333" t="s">
        <v>1867</v>
      </c>
      <c r="E366" s="333" t="s">
        <v>2561</v>
      </c>
      <c r="F366" s="333" t="s">
        <v>2525</v>
      </c>
      <c r="G366" s="435">
        <v>2730.83</v>
      </c>
      <c r="H366" s="435">
        <v>2730.83</v>
      </c>
      <c r="I366" s="435">
        <v>0</v>
      </c>
      <c r="J366" s="435">
        <v>0</v>
      </c>
    </row>
    <row r="367" spans="1:10" s="333" customFormat="1" x14ac:dyDescent="0.2">
      <c r="A367" s="333" t="str">
        <f t="shared" si="5"/>
        <v>17600TL</v>
      </c>
      <c r="B367" s="333" t="s">
        <v>872</v>
      </c>
      <c r="C367" s="333" t="s">
        <v>2556</v>
      </c>
      <c r="D367" s="333" t="s">
        <v>1867</v>
      </c>
      <c r="E367" s="333" t="s">
        <v>2557</v>
      </c>
      <c r="F367" s="333" t="s">
        <v>2525</v>
      </c>
      <c r="G367" s="435">
        <v>1173791.92</v>
      </c>
      <c r="H367" s="435">
        <v>65279.83</v>
      </c>
      <c r="I367" s="435">
        <v>1108512.0900000001</v>
      </c>
      <c r="J367" s="435">
        <v>0</v>
      </c>
    </row>
    <row r="368" spans="1:10" s="333" customFormat="1" x14ac:dyDescent="0.2">
      <c r="A368" s="333" t="str">
        <f t="shared" si="5"/>
        <v>17600TL</v>
      </c>
      <c r="B368" s="333" t="s">
        <v>872</v>
      </c>
      <c r="C368" s="333" t="s">
        <v>2558</v>
      </c>
      <c r="D368" s="333" t="s">
        <v>1867</v>
      </c>
      <c r="E368" s="333" t="s">
        <v>2559</v>
      </c>
      <c r="F368" s="333" t="s">
        <v>2525</v>
      </c>
      <c r="G368" s="435">
        <v>690027.12</v>
      </c>
      <c r="H368" s="435">
        <v>110775.83</v>
      </c>
      <c r="I368" s="435">
        <v>579251.29</v>
      </c>
      <c r="J368" s="435">
        <v>0</v>
      </c>
    </row>
    <row r="369" spans="1:10" s="333" customFormat="1" x14ac:dyDescent="0.2">
      <c r="A369" s="333" t="str">
        <f t="shared" si="5"/>
        <v>17600TL</v>
      </c>
      <c r="B369" s="333" t="s">
        <v>872</v>
      </c>
      <c r="C369" s="333" t="s">
        <v>106</v>
      </c>
      <c r="D369" s="333" t="s">
        <v>1867</v>
      </c>
      <c r="E369" s="333" t="s">
        <v>107</v>
      </c>
      <c r="F369" s="333" t="s">
        <v>2525</v>
      </c>
      <c r="G369" s="435">
        <v>1085.4100000000001</v>
      </c>
      <c r="H369" s="435">
        <v>0</v>
      </c>
      <c r="I369" s="435">
        <v>1085.4100000000001</v>
      </c>
      <c r="J369" s="435">
        <v>0</v>
      </c>
    </row>
    <row r="370" spans="1:10" s="333" customFormat="1" x14ac:dyDescent="0.2">
      <c r="A370" s="333" t="str">
        <f t="shared" si="5"/>
        <v>17600TL</v>
      </c>
      <c r="B370" s="333" t="s">
        <v>872</v>
      </c>
      <c r="C370" s="333" t="s">
        <v>3134</v>
      </c>
      <c r="D370" s="333" t="s">
        <v>1867</v>
      </c>
      <c r="E370" s="333" t="s">
        <v>3116</v>
      </c>
      <c r="F370" s="333" t="s">
        <v>2525</v>
      </c>
      <c r="G370" s="435">
        <v>19175.169999999998</v>
      </c>
      <c r="H370" s="435">
        <v>2413.4499999999998</v>
      </c>
      <c r="I370" s="435">
        <v>16761.72</v>
      </c>
      <c r="J370" s="435">
        <v>0</v>
      </c>
    </row>
    <row r="371" spans="1:10" s="333" customFormat="1" x14ac:dyDescent="0.2">
      <c r="A371" s="333" t="str">
        <f t="shared" si="5"/>
        <v>17600TL</v>
      </c>
      <c r="B371" s="333" t="s">
        <v>872</v>
      </c>
      <c r="C371" s="333" t="s">
        <v>3135</v>
      </c>
      <c r="D371" s="333" t="s">
        <v>1867</v>
      </c>
      <c r="E371" s="333" t="s">
        <v>3118</v>
      </c>
      <c r="F371" s="333" t="s">
        <v>2525</v>
      </c>
      <c r="G371" s="435">
        <v>21684.12</v>
      </c>
      <c r="H371" s="435">
        <v>15252.67</v>
      </c>
      <c r="I371" s="435">
        <v>6431.45</v>
      </c>
      <c r="J371" s="435">
        <v>0</v>
      </c>
    </row>
    <row r="372" spans="1:10" s="333" customFormat="1" x14ac:dyDescent="0.2">
      <c r="A372" s="333" t="str">
        <f t="shared" si="5"/>
        <v>17600TL</v>
      </c>
      <c r="B372" s="333" t="s">
        <v>872</v>
      </c>
      <c r="C372" s="333" t="s">
        <v>3136</v>
      </c>
      <c r="D372" s="333" t="s">
        <v>1867</v>
      </c>
      <c r="E372" s="333" t="s">
        <v>3120</v>
      </c>
      <c r="F372" s="333" t="s">
        <v>2525</v>
      </c>
      <c r="G372" s="435">
        <v>2807.83</v>
      </c>
      <c r="H372" s="435">
        <v>2807.83</v>
      </c>
      <c r="I372" s="435">
        <v>0</v>
      </c>
      <c r="J372" s="435">
        <v>0</v>
      </c>
    </row>
    <row r="373" spans="1:10" s="333" customFormat="1" x14ac:dyDescent="0.2">
      <c r="A373" s="333" t="str">
        <f t="shared" si="5"/>
        <v>17602TL</v>
      </c>
      <c r="B373" s="333" t="s">
        <v>873</v>
      </c>
      <c r="D373" s="333" t="s">
        <v>1867</v>
      </c>
      <c r="E373" s="333" t="s">
        <v>862</v>
      </c>
      <c r="F373" s="333" t="s">
        <v>2525</v>
      </c>
      <c r="G373" s="435">
        <v>262781.21999999997</v>
      </c>
      <c r="H373" s="435">
        <v>13463.48</v>
      </c>
      <c r="I373" s="435">
        <v>249317.74</v>
      </c>
      <c r="J373" s="435">
        <v>0</v>
      </c>
    </row>
    <row r="374" spans="1:10" s="333" customFormat="1" x14ac:dyDescent="0.2">
      <c r="A374" s="333" t="str">
        <f t="shared" si="5"/>
        <v>17602TL</v>
      </c>
      <c r="B374" s="333" t="s">
        <v>873</v>
      </c>
      <c r="C374" s="333" t="s">
        <v>2560</v>
      </c>
      <c r="D374" s="333" t="s">
        <v>1867</v>
      </c>
      <c r="E374" s="333" t="s">
        <v>2561</v>
      </c>
      <c r="F374" s="333" t="s">
        <v>2525</v>
      </c>
      <c r="G374" s="435">
        <v>40465.46</v>
      </c>
      <c r="H374" s="435">
        <v>150</v>
      </c>
      <c r="I374" s="435">
        <v>40315.46</v>
      </c>
      <c r="J374" s="435">
        <v>0</v>
      </c>
    </row>
    <row r="375" spans="1:10" s="333" customFormat="1" x14ac:dyDescent="0.2">
      <c r="A375" s="333" t="str">
        <f t="shared" si="5"/>
        <v>17602TL</v>
      </c>
      <c r="B375" s="333" t="s">
        <v>873</v>
      </c>
      <c r="C375" s="333" t="s">
        <v>3421</v>
      </c>
      <c r="D375" s="333" t="s">
        <v>1867</v>
      </c>
      <c r="E375" s="333" t="s">
        <v>3422</v>
      </c>
      <c r="F375" s="333" t="s">
        <v>2525</v>
      </c>
      <c r="G375" s="435">
        <v>49030.64</v>
      </c>
      <c r="H375" s="435">
        <v>0</v>
      </c>
      <c r="I375" s="435">
        <v>49030.64</v>
      </c>
      <c r="J375" s="435">
        <v>0</v>
      </c>
    </row>
    <row r="376" spans="1:10" s="333" customFormat="1" x14ac:dyDescent="0.2">
      <c r="A376" s="333" t="str">
        <f t="shared" si="5"/>
        <v>17602TL</v>
      </c>
      <c r="B376" s="333" t="s">
        <v>873</v>
      </c>
      <c r="C376" s="333" t="s">
        <v>3423</v>
      </c>
      <c r="D376" s="333" t="s">
        <v>1867</v>
      </c>
      <c r="E376" s="333" t="s">
        <v>3424</v>
      </c>
      <c r="F376" s="333" t="s">
        <v>2525</v>
      </c>
      <c r="G376" s="435">
        <v>173285.12</v>
      </c>
      <c r="H376" s="435">
        <v>13313.48</v>
      </c>
      <c r="I376" s="435">
        <v>159971.64000000001</v>
      </c>
      <c r="J376" s="435">
        <v>0</v>
      </c>
    </row>
    <row r="377" spans="1:10" s="333" customFormat="1" x14ac:dyDescent="0.2">
      <c r="A377" s="333" t="str">
        <f t="shared" si="5"/>
        <v>17603TL</v>
      </c>
      <c r="B377" s="333" t="s">
        <v>874</v>
      </c>
      <c r="D377" s="333" t="s">
        <v>1867</v>
      </c>
      <c r="E377" s="333" t="s">
        <v>864</v>
      </c>
      <c r="F377" s="333" t="s">
        <v>2525</v>
      </c>
      <c r="G377" s="435">
        <v>763408.82</v>
      </c>
      <c r="H377" s="435">
        <v>165435.21</v>
      </c>
      <c r="I377" s="435">
        <v>597973.61</v>
      </c>
      <c r="J377" s="435">
        <v>0</v>
      </c>
    </row>
    <row r="378" spans="1:10" s="333" customFormat="1" x14ac:dyDescent="0.2">
      <c r="A378" s="333" t="str">
        <f t="shared" si="5"/>
        <v>17603TL</v>
      </c>
      <c r="B378" s="333" t="s">
        <v>874</v>
      </c>
      <c r="C378" s="333" t="s">
        <v>2562</v>
      </c>
      <c r="D378" s="333" t="s">
        <v>1867</v>
      </c>
      <c r="E378" s="333" t="s">
        <v>2561</v>
      </c>
      <c r="F378" s="333" t="s">
        <v>2525</v>
      </c>
      <c r="G378" s="435">
        <v>6750.45</v>
      </c>
      <c r="H378" s="435">
        <v>0</v>
      </c>
      <c r="I378" s="435">
        <v>6750.45</v>
      </c>
      <c r="J378" s="435">
        <v>0</v>
      </c>
    </row>
    <row r="379" spans="1:10" s="333" customFormat="1" x14ac:dyDescent="0.2">
      <c r="A379" s="333" t="str">
        <f t="shared" si="5"/>
        <v>17603TL</v>
      </c>
      <c r="B379" s="333" t="s">
        <v>874</v>
      </c>
      <c r="C379" s="333" t="s">
        <v>2563</v>
      </c>
      <c r="D379" s="333" t="s">
        <v>1867</v>
      </c>
      <c r="E379" s="333" t="s">
        <v>2557</v>
      </c>
      <c r="F379" s="333" t="s">
        <v>2525</v>
      </c>
      <c r="G379" s="435">
        <v>698832.42</v>
      </c>
      <c r="H379" s="435">
        <v>144875.98000000001</v>
      </c>
      <c r="I379" s="435">
        <v>553956.43999999994</v>
      </c>
      <c r="J379" s="435">
        <v>0</v>
      </c>
    </row>
    <row r="380" spans="1:10" s="333" customFormat="1" x14ac:dyDescent="0.2">
      <c r="A380" s="333" t="str">
        <f t="shared" si="5"/>
        <v>17603TL</v>
      </c>
      <c r="B380" s="333" t="s">
        <v>874</v>
      </c>
      <c r="C380" s="333" t="s">
        <v>2564</v>
      </c>
      <c r="D380" s="333" t="s">
        <v>1867</v>
      </c>
      <c r="E380" s="333" t="s">
        <v>2559</v>
      </c>
      <c r="F380" s="333" t="s">
        <v>2525</v>
      </c>
      <c r="G380" s="435">
        <v>31420.35</v>
      </c>
      <c r="H380" s="435">
        <v>0</v>
      </c>
      <c r="I380" s="435">
        <v>31420.35</v>
      </c>
      <c r="J380" s="435">
        <v>0</v>
      </c>
    </row>
    <row r="381" spans="1:10" s="333" customFormat="1" x14ac:dyDescent="0.2">
      <c r="A381" s="333" t="str">
        <f t="shared" si="5"/>
        <v>17603TL</v>
      </c>
      <c r="B381" s="333" t="s">
        <v>874</v>
      </c>
      <c r="C381" s="333" t="s">
        <v>3137</v>
      </c>
      <c r="D381" s="333" t="s">
        <v>1867</v>
      </c>
      <c r="E381" s="333" t="s">
        <v>3116</v>
      </c>
      <c r="F381" s="333" t="s">
        <v>2525</v>
      </c>
      <c r="G381" s="435">
        <v>26405.599999999999</v>
      </c>
      <c r="H381" s="435">
        <v>20559.23</v>
      </c>
      <c r="I381" s="435">
        <v>5846.37</v>
      </c>
      <c r="J381" s="435">
        <v>0</v>
      </c>
    </row>
    <row r="382" spans="1:10" s="333" customFormat="1" x14ac:dyDescent="0.2">
      <c r="A382" s="333" t="str">
        <f t="shared" si="5"/>
        <v>17604TL</v>
      </c>
      <c r="B382" s="333" t="s">
        <v>875</v>
      </c>
      <c r="D382" s="333" t="s">
        <v>1867</v>
      </c>
      <c r="E382" s="333" t="s">
        <v>865</v>
      </c>
      <c r="F382" s="333" t="s">
        <v>2525</v>
      </c>
      <c r="G382" s="435">
        <v>25000</v>
      </c>
      <c r="H382" s="435">
        <v>0</v>
      </c>
      <c r="I382" s="435">
        <v>25000</v>
      </c>
      <c r="J382" s="435">
        <v>0</v>
      </c>
    </row>
    <row r="383" spans="1:10" s="333" customFormat="1" x14ac:dyDescent="0.2">
      <c r="A383" s="333" t="str">
        <f t="shared" si="5"/>
        <v>17604TL</v>
      </c>
      <c r="B383" s="333" t="s">
        <v>875</v>
      </c>
      <c r="C383" s="333" t="s">
        <v>1888</v>
      </c>
      <c r="D383" s="333" t="s">
        <v>1867</v>
      </c>
      <c r="E383" s="333" t="s">
        <v>2561</v>
      </c>
      <c r="F383" s="333" t="s">
        <v>2525</v>
      </c>
      <c r="G383" s="435">
        <v>25000</v>
      </c>
      <c r="H383" s="435">
        <v>0</v>
      </c>
      <c r="I383" s="435">
        <v>25000</v>
      </c>
      <c r="J383" s="435">
        <v>0</v>
      </c>
    </row>
    <row r="384" spans="1:10" s="333" customFormat="1" x14ac:dyDescent="0.2">
      <c r="A384" s="333" t="str">
        <f t="shared" si="5"/>
        <v>180TL</v>
      </c>
      <c r="B384" s="333" t="s">
        <v>876</v>
      </c>
      <c r="D384" s="333" t="s">
        <v>1867</v>
      </c>
      <c r="E384" s="333" t="s">
        <v>877</v>
      </c>
      <c r="F384" s="333" t="s">
        <v>2525</v>
      </c>
      <c r="G384" s="435">
        <v>3511322.49</v>
      </c>
      <c r="H384" s="435">
        <v>7595749.1299999999</v>
      </c>
      <c r="I384" s="435">
        <v>0</v>
      </c>
      <c r="J384" s="435">
        <v>4084426.64</v>
      </c>
    </row>
    <row r="385" spans="1:10" s="333" customFormat="1" x14ac:dyDescent="0.2">
      <c r="A385" s="333" t="str">
        <f t="shared" si="5"/>
        <v>18000TL</v>
      </c>
      <c r="B385" s="333" t="s">
        <v>878</v>
      </c>
      <c r="D385" s="333" t="s">
        <v>1867</v>
      </c>
      <c r="E385" s="333" t="s">
        <v>879</v>
      </c>
      <c r="F385" s="333" t="s">
        <v>2525</v>
      </c>
      <c r="G385" s="435">
        <v>1794514.16</v>
      </c>
      <c r="H385" s="435">
        <v>2728027.07</v>
      </c>
      <c r="I385" s="435">
        <v>0</v>
      </c>
      <c r="J385" s="435">
        <v>933512.91</v>
      </c>
    </row>
    <row r="386" spans="1:10" s="333" customFormat="1" x14ac:dyDescent="0.2">
      <c r="A386" s="333" t="str">
        <f t="shared" si="5"/>
        <v>18000TL</v>
      </c>
      <c r="B386" s="333" t="s">
        <v>878</v>
      </c>
      <c r="C386" s="333" t="s">
        <v>2565</v>
      </c>
      <c r="D386" s="333" t="s">
        <v>1867</v>
      </c>
      <c r="E386" s="333" t="s">
        <v>2566</v>
      </c>
      <c r="F386" s="333" t="s">
        <v>2525</v>
      </c>
      <c r="G386" s="435">
        <v>793841.17</v>
      </c>
      <c r="H386" s="435">
        <v>1099635.82</v>
      </c>
      <c r="I386" s="435">
        <v>0</v>
      </c>
      <c r="J386" s="435">
        <v>305794.65000000002</v>
      </c>
    </row>
    <row r="387" spans="1:10" s="333" customFormat="1" x14ac:dyDescent="0.2">
      <c r="A387" s="333" t="str">
        <f t="shared" ref="A387:A450" si="6">CONCATENATE(B387,D387)</f>
        <v>18000TL</v>
      </c>
      <c r="B387" s="333" t="s">
        <v>878</v>
      </c>
      <c r="C387" s="333" t="s">
        <v>2567</v>
      </c>
      <c r="D387" s="333" t="s">
        <v>1867</v>
      </c>
      <c r="E387" s="333" t="s">
        <v>2566</v>
      </c>
      <c r="F387" s="333" t="s">
        <v>2525</v>
      </c>
      <c r="G387" s="435">
        <v>771149.14</v>
      </c>
      <c r="H387" s="435">
        <v>1087875.6299999999</v>
      </c>
      <c r="I387" s="435">
        <v>0</v>
      </c>
      <c r="J387" s="435">
        <v>316726.49</v>
      </c>
    </row>
    <row r="388" spans="1:10" s="333" customFormat="1" x14ac:dyDescent="0.2">
      <c r="A388" s="333" t="str">
        <f t="shared" si="6"/>
        <v>18000TL</v>
      </c>
      <c r="B388" s="333" t="s">
        <v>878</v>
      </c>
      <c r="C388" s="333" t="s">
        <v>108</v>
      </c>
      <c r="D388" s="333" t="s">
        <v>1867</v>
      </c>
      <c r="E388" s="333" t="s">
        <v>2566</v>
      </c>
      <c r="F388" s="333" t="s">
        <v>2525</v>
      </c>
      <c r="G388" s="435">
        <v>174950.39999999999</v>
      </c>
      <c r="H388" s="435">
        <v>234690.05</v>
      </c>
      <c r="I388" s="435">
        <v>0</v>
      </c>
      <c r="J388" s="435">
        <v>59739.65</v>
      </c>
    </row>
    <row r="389" spans="1:10" s="333" customFormat="1" x14ac:dyDescent="0.2">
      <c r="A389" s="333" t="str">
        <f t="shared" si="6"/>
        <v>18000TL</v>
      </c>
      <c r="B389" s="333" t="s">
        <v>878</v>
      </c>
      <c r="C389" s="333" t="s">
        <v>2923</v>
      </c>
      <c r="D389" s="333" t="s">
        <v>1867</v>
      </c>
      <c r="E389" s="333" t="s">
        <v>2566</v>
      </c>
      <c r="F389" s="333" t="s">
        <v>2525</v>
      </c>
      <c r="G389" s="435">
        <v>54573.45</v>
      </c>
      <c r="H389" s="435">
        <v>305825.57</v>
      </c>
      <c r="I389" s="435">
        <v>0</v>
      </c>
      <c r="J389" s="435">
        <v>251252.12</v>
      </c>
    </row>
    <row r="390" spans="1:10" s="333" customFormat="1" x14ac:dyDescent="0.2">
      <c r="A390" s="333" t="str">
        <f t="shared" si="6"/>
        <v>18001TL</v>
      </c>
      <c r="B390" s="333" t="s">
        <v>880</v>
      </c>
      <c r="D390" s="333" t="s">
        <v>1867</v>
      </c>
      <c r="E390" s="333" t="s">
        <v>881</v>
      </c>
      <c r="F390" s="333" t="s">
        <v>2525</v>
      </c>
      <c r="G390" s="435">
        <v>1330813.1200000001</v>
      </c>
      <c r="H390" s="435">
        <v>1917757.42</v>
      </c>
      <c r="I390" s="435">
        <v>0</v>
      </c>
      <c r="J390" s="435">
        <v>586944.30000000005</v>
      </c>
    </row>
    <row r="391" spans="1:10" s="333" customFormat="1" x14ac:dyDescent="0.2">
      <c r="A391" s="333" t="str">
        <f t="shared" si="6"/>
        <v>18001TL</v>
      </c>
      <c r="B391" s="333" t="s">
        <v>880</v>
      </c>
      <c r="C391" s="333" t="s">
        <v>2568</v>
      </c>
      <c r="D391" s="333" t="s">
        <v>1867</v>
      </c>
      <c r="E391" s="333" t="s">
        <v>881</v>
      </c>
      <c r="F391" s="333" t="s">
        <v>2525</v>
      </c>
      <c r="G391" s="435">
        <v>584820.34</v>
      </c>
      <c r="H391" s="435">
        <v>941670.94</v>
      </c>
      <c r="I391" s="435">
        <v>0</v>
      </c>
      <c r="J391" s="435">
        <v>356850.6</v>
      </c>
    </row>
    <row r="392" spans="1:10" s="333" customFormat="1" x14ac:dyDescent="0.2">
      <c r="A392" s="333" t="str">
        <f t="shared" si="6"/>
        <v>18001TL</v>
      </c>
      <c r="B392" s="333" t="s">
        <v>880</v>
      </c>
      <c r="C392" s="333" t="s">
        <v>2569</v>
      </c>
      <c r="D392" s="333" t="s">
        <v>1867</v>
      </c>
      <c r="E392" s="333" t="s">
        <v>881</v>
      </c>
      <c r="F392" s="333" t="s">
        <v>2525</v>
      </c>
      <c r="G392" s="435">
        <v>563792.09</v>
      </c>
      <c r="H392" s="435">
        <v>764027.91</v>
      </c>
      <c r="I392" s="435">
        <v>0</v>
      </c>
      <c r="J392" s="435">
        <v>200235.82</v>
      </c>
    </row>
    <row r="393" spans="1:10" s="333" customFormat="1" x14ac:dyDescent="0.2">
      <c r="A393" s="333" t="str">
        <f t="shared" si="6"/>
        <v>18001TL</v>
      </c>
      <c r="B393" s="333" t="s">
        <v>880</v>
      </c>
      <c r="C393" s="333" t="s">
        <v>109</v>
      </c>
      <c r="D393" s="333" t="s">
        <v>1867</v>
      </c>
      <c r="E393" s="333" t="s">
        <v>881</v>
      </c>
      <c r="F393" s="333" t="s">
        <v>2525</v>
      </c>
      <c r="G393" s="435">
        <v>122659.88</v>
      </c>
      <c r="H393" s="435">
        <v>152517.76000000001</v>
      </c>
      <c r="I393" s="435">
        <v>0</v>
      </c>
      <c r="J393" s="435">
        <v>29857.88</v>
      </c>
    </row>
    <row r="394" spans="1:10" s="333" customFormat="1" x14ac:dyDescent="0.2">
      <c r="A394" s="333" t="str">
        <f t="shared" si="6"/>
        <v>18001TL</v>
      </c>
      <c r="B394" s="333" t="s">
        <v>880</v>
      </c>
      <c r="C394" s="333" t="s">
        <v>3138</v>
      </c>
      <c r="D394" s="333" t="s">
        <v>1867</v>
      </c>
      <c r="E394" s="333" t="s">
        <v>881</v>
      </c>
      <c r="F394" s="333" t="s">
        <v>2525</v>
      </c>
      <c r="G394" s="435">
        <v>59540.81</v>
      </c>
      <c r="H394" s="435">
        <v>59540.81</v>
      </c>
      <c r="I394" s="435">
        <v>0</v>
      </c>
      <c r="J394" s="435">
        <v>0</v>
      </c>
    </row>
    <row r="395" spans="1:10" s="333" customFormat="1" x14ac:dyDescent="0.2">
      <c r="A395" s="333" t="str">
        <f t="shared" si="6"/>
        <v>18002TL</v>
      </c>
      <c r="B395" s="333" t="s">
        <v>882</v>
      </c>
      <c r="D395" s="333" t="s">
        <v>1867</v>
      </c>
      <c r="E395" s="333" t="s">
        <v>883</v>
      </c>
      <c r="F395" s="333" t="s">
        <v>2525</v>
      </c>
      <c r="G395" s="435">
        <v>385995.21</v>
      </c>
      <c r="H395" s="435">
        <v>2949964.64</v>
      </c>
      <c r="I395" s="435">
        <v>0</v>
      </c>
      <c r="J395" s="435">
        <v>2563969.4300000002</v>
      </c>
    </row>
    <row r="396" spans="1:10" s="333" customFormat="1" x14ac:dyDescent="0.2">
      <c r="A396" s="333" t="str">
        <f t="shared" si="6"/>
        <v>18002TL</v>
      </c>
      <c r="B396" s="333" t="s">
        <v>882</v>
      </c>
      <c r="C396" s="333" t="s">
        <v>2570</v>
      </c>
      <c r="D396" s="333" t="s">
        <v>1867</v>
      </c>
      <c r="E396" s="333" t="s">
        <v>883</v>
      </c>
      <c r="F396" s="333" t="s">
        <v>2525</v>
      </c>
      <c r="G396" s="435">
        <v>199441.8</v>
      </c>
      <c r="H396" s="435">
        <v>1478785.64</v>
      </c>
      <c r="I396" s="435">
        <v>0</v>
      </c>
      <c r="J396" s="435">
        <v>1279343.8400000001</v>
      </c>
    </row>
    <row r="397" spans="1:10" s="333" customFormat="1" x14ac:dyDescent="0.2">
      <c r="A397" s="333" t="str">
        <f t="shared" si="6"/>
        <v>18002TL</v>
      </c>
      <c r="B397" s="333" t="s">
        <v>882</v>
      </c>
      <c r="C397" s="333" t="s">
        <v>2571</v>
      </c>
      <c r="D397" s="333" t="s">
        <v>1867</v>
      </c>
      <c r="E397" s="333" t="s">
        <v>883</v>
      </c>
      <c r="F397" s="333" t="s">
        <v>2525</v>
      </c>
      <c r="G397" s="435">
        <v>148389.5</v>
      </c>
      <c r="H397" s="435">
        <v>1097326.33</v>
      </c>
      <c r="I397" s="435">
        <v>0</v>
      </c>
      <c r="J397" s="435">
        <v>948936.83</v>
      </c>
    </row>
    <row r="398" spans="1:10" s="333" customFormat="1" x14ac:dyDescent="0.2">
      <c r="A398" s="333" t="str">
        <f t="shared" si="6"/>
        <v>18002TL</v>
      </c>
      <c r="B398" s="333" t="s">
        <v>882</v>
      </c>
      <c r="C398" s="333" t="s">
        <v>1889</v>
      </c>
      <c r="D398" s="333" t="s">
        <v>1867</v>
      </c>
      <c r="E398" s="333" t="s">
        <v>883</v>
      </c>
      <c r="F398" s="333" t="s">
        <v>2525</v>
      </c>
      <c r="G398" s="435">
        <v>23893.81</v>
      </c>
      <c r="H398" s="435">
        <v>244681.63</v>
      </c>
      <c r="I398" s="435">
        <v>0</v>
      </c>
      <c r="J398" s="435">
        <v>220787.82</v>
      </c>
    </row>
    <row r="399" spans="1:10" s="333" customFormat="1" x14ac:dyDescent="0.2">
      <c r="A399" s="333" t="str">
        <f t="shared" si="6"/>
        <v>18002TL</v>
      </c>
      <c r="B399" s="333" t="s">
        <v>882</v>
      </c>
      <c r="C399" s="333" t="s">
        <v>2572</v>
      </c>
      <c r="D399" s="333" t="s">
        <v>1867</v>
      </c>
      <c r="E399" s="333" t="s">
        <v>883</v>
      </c>
      <c r="F399" s="333" t="s">
        <v>2525</v>
      </c>
      <c r="G399" s="435">
        <v>14270.1</v>
      </c>
      <c r="H399" s="435">
        <v>129171.04</v>
      </c>
      <c r="I399" s="435">
        <v>0</v>
      </c>
      <c r="J399" s="435">
        <v>114900.94</v>
      </c>
    </row>
    <row r="400" spans="1:10" s="333" customFormat="1" x14ac:dyDescent="0.2">
      <c r="A400" s="333" t="str">
        <f t="shared" si="6"/>
        <v>2TL</v>
      </c>
      <c r="B400" s="372" t="s">
        <v>884</v>
      </c>
      <c r="C400" s="372"/>
      <c r="D400" s="372" t="s">
        <v>1867</v>
      </c>
      <c r="E400" s="372" t="s">
        <v>885</v>
      </c>
      <c r="F400" s="372" t="s">
        <v>2525</v>
      </c>
      <c r="G400" s="433">
        <v>108605060087.14</v>
      </c>
      <c r="H400" s="433">
        <v>108568679107.92</v>
      </c>
      <c r="I400" s="433">
        <v>36380979.219999999</v>
      </c>
      <c r="J400" s="433">
        <v>0</v>
      </c>
    </row>
    <row r="401" spans="1:10" s="333" customFormat="1" x14ac:dyDescent="0.2">
      <c r="A401" s="333" t="str">
        <f t="shared" si="6"/>
        <v>210TL</v>
      </c>
      <c r="B401" t="s">
        <v>886</v>
      </c>
      <c r="C401"/>
      <c r="D401" t="s">
        <v>1867</v>
      </c>
      <c r="E401" t="s">
        <v>887</v>
      </c>
      <c r="F401" t="s">
        <v>2525</v>
      </c>
      <c r="G401" s="432">
        <v>18340758</v>
      </c>
      <c r="H401" s="432">
        <v>2018383</v>
      </c>
      <c r="I401" s="432">
        <v>16322375</v>
      </c>
      <c r="J401" s="432">
        <v>0</v>
      </c>
    </row>
    <row r="402" spans="1:10" s="333" customFormat="1" x14ac:dyDescent="0.2">
      <c r="A402" s="333" t="str">
        <f t="shared" si="6"/>
        <v>21000TL</v>
      </c>
      <c r="B402" t="s">
        <v>888</v>
      </c>
      <c r="C402"/>
      <c r="D402" t="s">
        <v>1867</v>
      </c>
      <c r="E402" t="s">
        <v>889</v>
      </c>
      <c r="F402" t="s">
        <v>2525</v>
      </c>
      <c r="G402" s="432">
        <v>18340758</v>
      </c>
      <c r="H402" s="432">
        <v>2018383</v>
      </c>
      <c r="I402" s="432">
        <v>16322375</v>
      </c>
      <c r="J402" s="432">
        <v>0</v>
      </c>
    </row>
    <row r="403" spans="1:10" s="333" customFormat="1" x14ac:dyDescent="0.2">
      <c r="A403" s="333" t="str">
        <f t="shared" si="6"/>
        <v>210000TL</v>
      </c>
      <c r="B403" t="s">
        <v>890</v>
      </c>
      <c r="C403"/>
      <c r="D403" t="s">
        <v>1867</v>
      </c>
      <c r="E403" t="s">
        <v>891</v>
      </c>
      <c r="F403" t="s">
        <v>2525</v>
      </c>
      <c r="G403" s="432">
        <v>18340758</v>
      </c>
      <c r="H403" s="432">
        <v>2018383</v>
      </c>
      <c r="I403" s="432">
        <v>16322375</v>
      </c>
      <c r="J403" s="432">
        <v>0</v>
      </c>
    </row>
    <row r="404" spans="1:10" s="333" customFormat="1" x14ac:dyDescent="0.2">
      <c r="A404" s="333" t="str">
        <f t="shared" si="6"/>
        <v>211TL</v>
      </c>
      <c r="B404" t="s">
        <v>892</v>
      </c>
      <c r="C404"/>
      <c r="D404" t="s">
        <v>1867</v>
      </c>
      <c r="E404" t="s">
        <v>893</v>
      </c>
      <c r="F404" t="s">
        <v>2525</v>
      </c>
      <c r="G404" s="432">
        <v>2995251386.3499999</v>
      </c>
      <c r="H404" s="432">
        <v>2982084934.9499998</v>
      </c>
      <c r="I404" s="432">
        <v>13166451.4</v>
      </c>
      <c r="J404" s="432">
        <v>0</v>
      </c>
    </row>
    <row r="405" spans="1:10" s="333" customFormat="1" x14ac:dyDescent="0.2">
      <c r="A405" s="333" t="str">
        <f t="shared" si="6"/>
        <v>21100TL</v>
      </c>
      <c r="B405" t="s">
        <v>894</v>
      </c>
      <c r="C405"/>
      <c r="D405" t="s">
        <v>1867</v>
      </c>
      <c r="E405" t="s">
        <v>895</v>
      </c>
      <c r="F405" t="s">
        <v>2525</v>
      </c>
      <c r="G405" s="432">
        <v>2995251386.3499999</v>
      </c>
      <c r="H405" s="432">
        <v>2982084934.9499998</v>
      </c>
      <c r="I405" s="432">
        <v>13166451.4</v>
      </c>
      <c r="J405" s="432">
        <v>0</v>
      </c>
    </row>
    <row r="406" spans="1:10" s="333" customFormat="1" x14ac:dyDescent="0.2">
      <c r="A406" s="333" t="str">
        <f t="shared" si="6"/>
        <v>21100USD</v>
      </c>
      <c r="B406" t="s">
        <v>894</v>
      </c>
      <c r="C406"/>
      <c r="D406" t="s">
        <v>2515</v>
      </c>
      <c r="E406" t="s">
        <v>895</v>
      </c>
      <c r="F406" t="s">
        <v>2525</v>
      </c>
      <c r="G406" s="432">
        <v>1997614</v>
      </c>
      <c r="H406" s="432">
        <v>443892</v>
      </c>
      <c r="I406" s="432">
        <v>1553722</v>
      </c>
      <c r="J406" s="432">
        <v>0</v>
      </c>
    </row>
    <row r="407" spans="1:10" s="333" customFormat="1" x14ac:dyDescent="0.2">
      <c r="A407" s="333" t="str">
        <f t="shared" si="6"/>
        <v>21100GBP</v>
      </c>
      <c r="B407" t="s">
        <v>894</v>
      </c>
      <c r="C407"/>
      <c r="D407" t="s">
        <v>747</v>
      </c>
      <c r="E407" t="s">
        <v>895</v>
      </c>
      <c r="F407" t="s">
        <v>2525</v>
      </c>
      <c r="G407" s="432">
        <v>595170</v>
      </c>
      <c r="H407" s="432">
        <v>129438</v>
      </c>
      <c r="I407" s="432">
        <v>465732</v>
      </c>
      <c r="J407" s="432">
        <v>0</v>
      </c>
    </row>
    <row r="408" spans="1:10" s="333" customFormat="1" x14ac:dyDescent="0.2">
      <c r="A408" s="333" t="str">
        <f t="shared" si="6"/>
        <v>21100EUR</v>
      </c>
      <c r="B408" t="s">
        <v>894</v>
      </c>
      <c r="C408"/>
      <c r="D408" t="s">
        <v>748</v>
      </c>
      <c r="E408" t="s">
        <v>895</v>
      </c>
      <c r="F408" t="s">
        <v>2525</v>
      </c>
      <c r="G408" s="432">
        <v>4625486</v>
      </c>
      <c r="H408" s="432">
        <v>2513802</v>
      </c>
      <c r="I408" s="432">
        <v>2111684</v>
      </c>
      <c r="J408" s="432">
        <v>0</v>
      </c>
    </row>
    <row r="409" spans="1:10" s="333" customFormat="1" x14ac:dyDescent="0.2">
      <c r="A409" s="333" t="str">
        <f t="shared" si="6"/>
        <v>220TL</v>
      </c>
      <c r="B409" t="s">
        <v>896</v>
      </c>
      <c r="C409"/>
      <c r="D409" t="s">
        <v>1867</v>
      </c>
      <c r="E409" t="s">
        <v>897</v>
      </c>
      <c r="F409" t="s">
        <v>2525</v>
      </c>
      <c r="G409" s="432">
        <v>476286040.58999997</v>
      </c>
      <c r="H409" s="432">
        <v>474839609.19999999</v>
      </c>
      <c r="I409" s="432">
        <v>1446431.39</v>
      </c>
      <c r="J409" s="432">
        <v>0</v>
      </c>
    </row>
    <row r="410" spans="1:10" s="333" customFormat="1" x14ac:dyDescent="0.2">
      <c r="A410" s="333" t="str">
        <f t="shared" si="6"/>
        <v>22000TL</v>
      </c>
      <c r="B410" t="s">
        <v>898</v>
      </c>
      <c r="C410"/>
      <c r="D410" t="s">
        <v>1867</v>
      </c>
      <c r="E410" t="s">
        <v>899</v>
      </c>
      <c r="F410" t="s">
        <v>2525</v>
      </c>
      <c r="G410" s="432">
        <v>5998403.4299999997</v>
      </c>
      <c r="H410" s="432">
        <v>5933334.3600000003</v>
      </c>
      <c r="I410" s="432">
        <v>65069.07</v>
      </c>
      <c r="J410" s="432">
        <v>0</v>
      </c>
    </row>
    <row r="411" spans="1:10" s="333" customFormat="1" x14ac:dyDescent="0.2">
      <c r="A411" s="333" t="str">
        <f t="shared" si="6"/>
        <v>22000TL</v>
      </c>
      <c r="B411" t="s">
        <v>898</v>
      </c>
      <c r="C411" t="s">
        <v>110</v>
      </c>
      <c r="D411" t="s">
        <v>1867</v>
      </c>
      <c r="E411" t="s">
        <v>2574</v>
      </c>
      <c r="F411" t="s">
        <v>2525</v>
      </c>
      <c r="G411" s="432">
        <v>608751.38</v>
      </c>
      <c r="H411" s="432">
        <v>560767.29</v>
      </c>
      <c r="I411" s="432">
        <v>47984.09</v>
      </c>
      <c r="J411" s="432">
        <v>0</v>
      </c>
    </row>
    <row r="412" spans="1:10" s="333" customFormat="1" x14ac:dyDescent="0.2">
      <c r="A412" s="333" t="str">
        <f t="shared" si="6"/>
        <v>22000TL</v>
      </c>
      <c r="B412" t="s">
        <v>898</v>
      </c>
      <c r="C412" t="s">
        <v>111</v>
      </c>
      <c r="D412" t="s">
        <v>1867</v>
      </c>
      <c r="E412" t="s">
        <v>2574</v>
      </c>
      <c r="F412" t="s">
        <v>2525</v>
      </c>
      <c r="G412" s="432">
        <v>5478.26</v>
      </c>
      <c r="H412" s="432">
        <v>4524.95</v>
      </c>
      <c r="I412" s="432">
        <v>953.31</v>
      </c>
      <c r="J412" s="432">
        <v>0</v>
      </c>
    </row>
    <row r="413" spans="1:10" s="333" customFormat="1" x14ac:dyDescent="0.2">
      <c r="A413" s="333" t="str">
        <f t="shared" si="6"/>
        <v>22000TL</v>
      </c>
      <c r="B413" t="s">
        <v>898</v>
      </c>
      <c r="C413" t="s">
        <v>2573</v>
      </c>
      <c r="D413" t="s">
        <v>1867</v>
      </c>
      <c r="E413" t="s">
        <v>2574</v>
      </c>
      <c r="F413" t="s">
        <v>2525</v>
      </c>
      <c r="G413" s="432">
        <v>4974761.9800000004</v>
      </c>
      <c r="H413" s="432">
        <v>4972847.16</v>
      </c>
      <c r="I413" s="432">
        <v>1914.82</v>
      </c>
      <c r="J413" s="432">
        <v>0</v>
      </c>
    </row>
    <row r="414" spans="1:10" s="333" customFormat="1" x14ac:dyDescent="0.2">
      <c r="A414" s="333" t="str">
        <f t="shared" si="6"/>
        <v>22000TL</v>
      </c>
      <c r="B414" t="s">
        <v>898</v>
      </c>
      <c r="C414" t="s">
        <v>112</v>
      </c>
      <c r="D414" t="s">
        <v>1867</v>
      </c>
      <c r="E414" t="s">
        <v>2574</v>
      </c>
      <c r="F414" t="s">
        <v>2525</v>
      </c>
      <c r="G414" s="432">
        <v>175369.01</v>
      </c>
      <c r="H414" s="432">
        <v>173918.19</v>
      </c>
      <c r="I414" s="432">
        <v>1450.82</v>
      </c>
      <c r="J414" s="432">
        <v>0</v>
      </c>
    </row>
    <row r="415" spans="1:10" s="333" customFormat="1" x14ac:dyDescent="0.2">
      <c r="A415" s="333" t="str">
        <f t="shared" si="6"/>
        <v>22000TL</v>
      </c>
      <c r="B415" t="s">
        <v>898</v>
      </c>
      <c r="C415" t="s">
        <v>113</v>
      </c>
      <c r="D415" t="s">
        <v>1867</v>
      </c>
      <c r="E415" t="s">
        <v>2574</v>
      </c>
      <c r="F415" t="s">
        <v>2525</v>
      </c>
      <c r="G415" s="432">
        <v>68016.2</v>
      </c>
      <c r="H415" s="432">
        <v>68016.2</v>
      </c>
      <c r="I415" s="432">
        <v>0</v>
      </c>
      <c r="J415" s="432">
        <v>0</v>
      </c>
    </row>
    <row r="416" spans="1:10" s="333" customFormat="1" x14ac:dyDescent="0.2">
      <c r="A416" s="333" t="str">
        <f t="shared" si="6"/>
        <v>22000TL</v>
      </c>
      <c r="B416" t="s">
        <v>898</v>
      </c>
      <c r="C416" t="s">
        <v>114</v>
      </c>
      <c r="D416" t="s">
        <v>1867</v>
      </c>
      <c r="E416" t="s">
        <v>2574</v>
      </c>
      <c r="F416" t="s">
        <v>2525</v>
      </c>
      <c r="G416" s="432">
        <v>166026.6</v>
      </c>
      <c r="H416" s="432">
        <v>153260.57</v>
      </c>
      <c r="I416" s="432">
        <v>12766.03</v>
      </c>
      <c r="J416" s="432">
        <v>0</v>
      </c>
    </row>
    <row r="417" spans="1:10" s="333" customFormat="1" x14ac:dyDescent="0.2">
      <c r="A417" s="333" t="str">
        <f t="shared" si="6"/>
        <v>22001TL</v>
      </c>
      <c r="B417" t="s">
        <v>900</v>
      </c>
      <c r="C417"/>
      <c r="D417" t="s">
        <v>1867</v>
      </c>
      <c r="E417" t="s">
        <v>901</v>
      </c>
      <c r="F417" t="s">
        <v>2525</v>
      </c>
      <c r="G417" s="432">
        <v>465213360.94999999</v>
      </c>
      <c r="H417" s="432">
        <v>463833560.57999998</v>
      </c>
      <c r="I417" s="432">
        <v>1379800.37</v>
      </c>
      <c r="J417" s="432">
        <v>0</v>
      </c>
    </row>
    <row r="418" spans="1:10" s="333" customFormat="1" x14ac:dyDescent="0.2">
      <c r="A418" s="333" t="str">
        <f t="shared" si="6"/>
        <v>220010TL</v>
      </c>
      <c r="B418" t="s">
        <v>902</v>
      </c>
      <c r="C418"/>
      <c r="D418" t="s">
        <v>1867</v>
      </c>
      <c r="E418" t="s">
        <v>903</v>
      </c>
      <c r="F418" t="s">
        <v>2525</v>
      </c>
      <c r="G418" s="432">
        <v>465213360.94999999</v>
      </c>
      <c r="H418" s="432">
        <v>463833560.57999998</v>
      </c>
      <c r="I418" s="432">
        <v>1379800.37</v>
      </c>
      <c r="J418" s="432">
        <v>0</v>
      </c>
    </row>
    <row r="419" spans="1:10" s="333" customFormat="1" x14ac:dyDescent="0.2">
      <c r="A419" s="333" t="str">
        <f t="shared" si="6"/>
        <v>2200100TL</v>
      </c>
      <c r="B419" t="s">
        <v>904</v>
      </c>
      <c r="C419"/>
      <c r="D419" t="s">
        <v>1867</v>
      </c>
      <c r="E419" t="s">
        <v>903</v>
      </c>
      <c r="F419" t="s">
        <v>2525</v>
      </c>
      <c r="G419" s="432">
        <v>465213360.94999999</v>
      </c>
      <c r="H419" s="432">
        <v>463833560.57999998</v>
      </c>
      <c r="I419" s="432">
        <v>1379800.37</v>
      </c>
      <c r="J419" s="432">
        <v>0</v>
      </c>
    </row>
    <row r="420" spans="1:10" s="333" customFormat="1" x14ac:dyDescent="0.2">
      <c r="A420" s="333" t="str">
        <f t="shared" si="6"/>
        <v>22001000TL</v>
      </c>
      <c r="B420" t="s">
        <v>905</v>
      </c>
      <c r="C420"/>
      <c r="D420" t="s">
        <v>1867</v>
      </c>
      <c r="E420" t="s">
        <v>906</v>
      </c>
      <c r="F420" t="s">
        <v>2525</v>
      </c>
      <c r="G420" s="432">
        <v>272697815.47000003</v>
      </c>
      <c r="H420" s="432">
        <v>271946689.31</v>
      </c>
      <c r="I420" s="432">
        <v>751126.16</v>
      </c>
      <c r="J420" s="432">
        <v>0</v>
      </c>
    </row>
    <row r="421" spans="1:10" s="333" customFormat="1" x14ac:dyDescent="0.2">
      <c r="A421" s="333" t="str">
        <f t="shared" si="6"/>
        <v>22001001TL</v>
      </c>
      <c r="B421" t="s">
        <v>907</v>
      </c>
      <c r="C421"/>
      <c r="D421" t="s">
        <v>1867</v>
      </c>
      <c r="E421" t="s">
        <v>908</v>
      </c>
      <c r="F421" t="s">
        <v>2525</v>
      </c>
      <c r="G421" s="432">
        <v>38856.050000000003</v>
      </c>
      <c r="H421" s="432">
        <v>38856.050000000003</v>
      </c>
      <c r="I421" s="432">
        <v>0</v>
      </c>
      <c r="J421" s="432">
        <v>0</v>
      </c>
    </row>
    <row r="422" spans="1:10" s="333" customFormat="1" x14ac:dyDescent="0.2">
      <c r="A422" s="333" t="str">
        <f t="shared" si="6"/>
        <v>22001002TL</v>
      </c>
      <c r="B422" t="s">
        <v>115</v>
      </c>
      <c r="C422"/>
      <c r="D422" t="s">
        <v>1867</v>
      </c>
      <c r="E422" t="s">
        <v>116</v>
      </c>
      <c r="F422" t="s">
        <v>2525</v>
      </c>
      <c r="G422" s="432">
        <v>5513729.0499999998</v>
      </c>
      <c r="H422" s="432">
        <v>5499431.1100000003</v>
      </c>
      <c r="I422" s="432">
        <v>14297.94</v>
      </c>
      <c r="J422" s="432">
        <v>0</v>
      </c>
    </row>
    <row r="423" spans="1:10" s="333" customFormat="1" x14ac:dyDescent="0.2">
      <c r="A423" s="333" t="str">
        <f t="shared" si="6"/>
        <v>22001003TL</v>
      </c>
      <c r="B423" t="s">
        <v>2690</v>
      </c>
      <c r="C423"/>
      <c r="D423" t="s">
        <v>1867</v>
      </c>
      <c r="E423" t="s">
        <v>2691</v>
      </c>
      <c r="F423" t="s">
        <v>2525</v>
      </c>
      <c r="G423" s="432">
        <v>747413.24</v>
      </c>
      <c r="H423" s="432">
        <v>744045.14</v>
      </c>
      <c r="I423" s="432">
        <v>3368.1</v>
      </c>
      <c r="J423" s="432">
        <v>0</v>
      </c>
    </row>
    <row r="424" spans="1:10" s="333" customFormat="1" x14ac:dyDescent="0.2">
      <c r="A424" s="333" t="str">
        <f t="shared" si="6"/>
        <v>22001004TL</v>
      </c>
      <c r="B424" t="s">
        <v>595</v>
      </c>
      <c r="C424"/>
      <c r="D424" t="s">
        <v>1867</v>
      </c>
      <c r="E424" t="s">
        <v>596</v>
      </c>
      <c r="F424" t="s">
        <v>2525</v>
      </c>
      <c r="G424" s="432">
        <v>49999128.890000001</v>
      </c>
      <c r="H424" s="432">
        <v>49786889.829999998</v>
      </c>
      <c r="I424" s="432">
        <v>212239.06</v>
      </c>
      <c r="J424" s="432">
        <v>0</v>
      </c>
    </row>
    <row r="425" spans="1:10" s="333" customFormat="1" x14ac:dyDescent="0.2">
      <c r="A425" s="333" t="str">
        <f t="shared" si="6"/>
        <v>22001005TL</v>
      </c>
      <c r="B425" t="s">
        <v>909</v>
      </c>
      <c r="C425"/>
      <c r="D425" t="s">
        <v>1867</v>
      </c>
      <c r="E425" t="s">
        <v>910</v>
      </c>
      <c r="F425" t="s">
        <v>2525</v>
      </c>
      <c r="G425" s="432">
        <v>136216418.25</v>
      </c>
      <c r="H425" s="432">
        <v>135817649.13999999</v>
      </c>
      <c r="I425" s="432">
        <v>398769.11</v>
      </c>
      <c r="J425" s="432">
        <v>0</v>
      </c>
    </row>
    <row r="426" spans="1:10" s="333" customFormat="1" x14ac:dyDescent="0.2">
      <c r="A426" s="333" t="str">
        <f t="shared" si="6"/>
        <v>22002TL</v>
      </c>
      <c r="B426" t="s">
        <v>597</v>
      </c>
      <c r="C426"/>
      <c r="D426" t="s">
        <v>1867</v>
      </c>
      <c r="E426" t="s">
        <v>598</v>
      </c>
      <c r="F426" t="s">
        <v>2525</v>
      </c>
      <c r="G426" s="432">
        <v>169206</v>
      </c>
      <c r="H426" s="432">
        <v>169044.4</v>
      </c>
      <c r="I426" s="432">
        <v>161.6</v>
      </c>
      <c r="J426" s="432">
        <v>0</v>
      </c>
    </row>
    <row r="427" spans="1:10" s="333" customFormat="1" x14ac:dyDescent="0.2">
      <c r="A427" s="333" t="str">
        <f t="shared" si="6"/>
        <v>22002TL</v>
      </c>
      <c r="B427" t="s">
        <v>597</v>
      </c>
      <c r="C427" t="s">
        <v>599</v>
      </c>
      <c r="D427" t="s">
        <v>1867</v>
      </c>
      <c r="E427" t="s">
        <v>600</v>
      </c>
      <c r="F427" t="s">
        <v>2525</v>
      </c>
      <c r="G427" s="432">
        <v>125328.17</v>
      </c>
      <c r="H427" s="432">
        <v>125328.17</v>
      </c>
      <c r="I427" s="432">
        <v>0</v>
      </c>
      <c r="J427" s="432">
        <v>0</v>
      </c>
    </row>
    <row r="428" spans="1:10" s="333" customFormat="1" x14ac:dyDescent="0.2">
      <c r="A428" s="333" t="str">
        <f t="shared" si="6"/>
        <v>22002TL</v>
      </c>
      <c r="B428" t="s">
        <v>597</v>
      </c>
      <c r="C428" t="s">
        <v>2924</v>
      </c>
      <c r="D428" t="s">
        <v>1867</v>
      </c>
      <c r="E428" t="s">
        <v>600</v>
      </c>
      <c r="F428" t="s">
        <v>2525</v>
      </c>
      <c r="G428" s="432">
        <v>43877.83</v>
      </c>
      <c r="H428" s="432">
        <v>43716.23</v>
      </c>
      <c r="I428" s="432">
        <v>161.6</v>
      </c>
      <c r="J428" s="432">
        <v>0</v>
      </c>
    </row>
    <row r="429" spans="1:10" s="333" customFormat="1" x14ac:dyDescent="0.2">
      <c r="A429" s="333" t="str">
        <f t="shared" si="6"/>
        <v>22003TL</v>
      </c>
      <c r="B429" t="s">
        <v>601</v>
      </c>
      <c r="C429"/>
      <c r="D429" t="s">
        <v>1867</v>
      </c>
      <c r="E429" t="s">
        <v>602</v>
      </c>
      <c r="F429" t="s">
        <v>2525</v>
      </c>
      <c r="G429" s="432">
        <v>4905070.21</v>
      </c>
      <c r="H429" s="432">
        <v>4903669.8600000003</v>
      </c>
      <c r="I429" s="432">
        <v>1400.35</v>
      </c>
      <c r="J429" s="432">
        <v>0</v>
      </c>
    </row>
    <row r="430" spans="1:10" s="333" customFormat="1" x14ac:dyDescent="0.2">
      <c r="A430" s="333" t="str">
        <f t="shared" si="6"/>
        <v>220030TL</v>
      </c>
      <c r="B430" t="s">
        <v>603</v>
      </c>
      <c r="C430"/>
      <c r="D430" t="s">
        <v>1867</v>
      </c>
      <c r="E430" t="s">
        <v>903</v>
      </c>
      <c r="F430" t="s">
        <v>2525</v>
      </c>
      <c r="G430" s="432">
        <v>4905070.21</v>
      </c>
      <c r="H430" s="432">
        <v>4903669.8600000003</v>
      </c>
      <c r="I430" s="432">
        <v>1400.35</v>
      </c>
      <c r="J430" s="432">
        <v>0</v>
      </c>
    </row>
    <row r="431" spans="1:10" s="333" customFormat="1" x14ac:dyDescent="0.2">
      <c r="A431" s="333" t="str">
        <f t="shared" si="6"/>
        <v>22003000TL</v>
      </c>
      <c r="B431" t="s">
        <v>604</v>
      </c>
      <c r="C431"/>
      <c r="D431" t="s">
        <v>1867</v>
      </c>
      <c r="E431" t="s">
        <v>906</v>
      </c>
      <c r="F431" t="s">
        <v>2525</v>
      </c>
      <c r="G431" s="432">
        <v>4905070.21</v>
      </c>
      <c r="H431" s="432">
        <v>4903669.8600000003</v>
      </c>
      <c r="I431" s="432">
        <v>1400.35</v>
      </c>
      <c r="J431" s="432">
        <v>0</v>
      </c>
    </row>
    <row r="432" spans="1:10" s="333" customFormat="1" x14ac:dyDescent="0.2">
      <c r="A432" s="333" t="str">
        <f t="shared" si="6"/>
        <v>221TL</v>
      </c>
      <c r="B432" t="s">
        <v>911</v>
      </c>
      <c r="C432"/>
      <c r="D432" t="s">
        <v>1867</v>
      </c>
      <c r="E432" t="s">
        <v>897</v>
      </c>
      <c r="F432" t="s">
        <v>2525</v>
      </c>
      <c r="G432" s="432">
        <v>373736621.63999999</v>
      </c>
      <c r="H432" s="432">
        <v>372040413.88999999</v>
      </c>
      <c r="I432" s="432">
        <v>1696207.75</v>
      </c>
      <c r="J432" s="432">
        <v>0</v>
      </c>
    </row>
    <row r="433" spans="1:10" s="333" customFormat="1" x14ac:dyDescent="0.2">
      <c r="A433" s="333" t="str">
        <f t="shared" si="6"/>
        <v>22100TL</v>
      </c>
      <c r="B433" t="s">
        <v>605</v>
      </c>
      <c r="C433"/>
      <c r="D433" t="s">
        <v>1867</v>
      </c>
      <c r="E433" t="s">
        <v>899</v>
      </c>
      <c r="F433" t="s">
        <v>2525</v>
      </c>
      <c r="G433" s="432">
        <v>46303206.119999997</v>
      </c>
      <c r="H433" s="432">
        <v>45395290.130000003</v>
      </c>
      <c r="I433" s="432">
        <v>907915.99</v>
      </c>
      <c r="J433" s="432">
        <v>0</v>
      </c>
    </row>
    <row r="434" spans="1:10" s="333" customFormat="1" x14ac:dyDescent="0.2">
      <c r="A434" s="333" t="str">
        <f t="shared" si="6"/>
        <v>22100USD</v>
      </c>
      <c r="B434" t="s">
        <v>605</v>
      </c>
      <c r="C434"/>
      <c r="D434" t="s">
        <v>2515</v>
      </c>
      <c r="E434" t="s">
        <v>899</v>
      </c>
      <c r="F434" t="s">
        <v>2525</v>
      </c>
      <c r="G434" s="432">
        <v>457157.95</v>
      </c>
      <c r="H434" s="432">
        <v>457157.95</v>
      </c>
      <c r="I434" s="432">
        <v>0</v>
      </c>
      <c r="J434" s="432">
        <v>0</v>
      </c>
    </row>
    <row r="435" spans="1:10" s="333" customFormat="1" x14ac:dyDescent="0.2">
      <c r="A435" s="333" t="str">
        <f t="shared" si="6"/>
        <v>22100GBP</v>
      </c>
      <c r="B435" t="s">
        <v>605</v>
      </c>
      <c r="C435"/>
      <c r="D435" t="s">
        <v>747</v>
      </c>
      <c r="E435" t="s">
        <v>899</v>
      </c>
      <c r="F435" t="s">
        <v>2525</v>
      </c>
      <c r="G435" s="432">
        <v>36001.93</v>
      </c>
      <c r="H435" s="432">
        <v>36001.93</v>
      </c>
      <c r="I435" s="432">
        <v>0</v>
      </c>
      <c r="J435" s="432">
        <v>0</v>
      </c>
    </row>
    <row r="436" spans="1:10" s="333" customFormat="1" x14ac:dyDescent="0.2">
      <c r="A436" s="333" t="str">
        <f t="shared" si="6"/>
        <v>22100EUR</v>
      </c>
      <c r="B436" t="s">
        <v>605</v>
      </c>
      <c r="C436"/>
      <c r="D436" t="s">
        <v>748</v>
      </c>
      <c r="E436" t="s">
        <v>899</v>
      </c>
      <c r="F436" t="s">
        <v>2525</v>
      </c>
      <c r="G436" s="432">
        <v>1012614.06</v>
      </c>
      <c r="H436" s="432">
        <v>724852.66</v>
      </c>
      <c r="I436" s="432">
        <v>287761.40000000002</v>
      </c>
      <c r="J436" s="432">
        <v>0</v>
      </c>
    </row>
    <row r="437" spans="1:10" s="333" customFormat="1" x14ac:dyDescent="0.2">
      <c r="A437" s="333" t="str">
        <f t="shared" si="6"/>
        <v>22100TL</v>
      </c>
      <c r="B437" t="s">
        <v>605</v>
      </c>
      <c r="C437" t="s">
        <v>606</v>
      </c>
      <c r="D437" t="s">
        <v>1867</v>
      </c>
      <c r="E437" t="s">
        <v>607</v>
      </c>
      <c r="F437" t="s">
        <v>2525</v>
      </c>
      <c r="G437" s="432">
        <v>46303206.119999997</v>
      </c>
      <c r="H437" s="432">
        <v>45395290.130000003</v>
      </c>
      <c r="I437" s="432">
        <v>907915.99</v>
      </c>
      <c r="J437" s="432">
        <v>0</v>
      </c>
    </row>
    <row r="438" spans="1:10" s="333" customFormat="1" x14ac:dyDescent="0.2">
      <c r="A438" s="333" t="str">
        <f t="shared" si="6"/>
        <v>22100USD</v>
      </c>
      <c r="B438" t="s">
        <v>605</v>
      </c>
      <c r="C438" t="s">
        <v>606</v>
      </c>
      <c r="D438" t="s">
        <v>2515</v>
      </c>
      <c r="E438" t="s">
        <v>607</v>
      </c>
      <c r="F438" t="s">
        <v>2525</v>
      </c>
      <c r="G438" s="432">
        <v>457157.95</v>
      </c>
      <c r="H438" s="432">
        <v>457157.95</v>
      </c>
      <c r="I438" s="432">
        <v>0</v>
      </c>
      <c r="J438" s="432">
        <v>0</v>
      </c>
    </row>
    <row r="439" spans="1:10" s="333" customFormat="1" x14ac:dyDescent="0.2">
      <c r="A439" s="333" t="str">
        <f t="shared" si="6"/>
        <v>22100GBP</v>
      </c>
      <c r="B439" t="s">
        <v>605</v>
      </c>
      <c r="C439" t="s">
        <v>606</v>
      </c>
      <c r="D439" t="s">
        <v>747</v>
      </c>
      <c r="E439" t="s">
        <v>607</v>
      </c>
      <c r="F439" t="s">
        <v>2525</v>
      </c>
      <c r="G439" s="432">
        <v>36001.93</v>
      </c>
      <c r="H439" s="432">
        <v>36001.93</v>
      </c>
      <c r="I439" s="432">
        <v>0</v>
      </c>
      <c r="J439" s="432">
        <v>0</v>
      </c>
    </row>
    <row r="440" spans="1:10" s="333" customFormat="1" x14ac:dyDescent="0.2">
      <c r="A440" s="333" t="str">
        <f t="shared" si="6"/>
        <v>22100EUR</v>
      </c>
      <c r="B440" t="s">
        <v>605</v>
      </c>
      <c r="C440" t="s">
        <v>606</v>
      </c>
      <c r="D440" t="s">
        <v>748</v>
      </c>
      <c r="E440" t="s">
        <v>607</v>
      </c>
      <c r="F440" t="s">
        <v>2525</v>
      </c>
      <c r="G440" s="432">
        <v>1012614.06</v>
      </c>
      <c r="H440" s="432">
        <v>724852.66</v>
      </c>
      <c r="I440" s="432">
        <v>287761.40000000002</v>
      </c>
      <c r="J440" s="432">
        <v>0</v>
      </c>
    </row>
    <row r="441" spans="1:10" s="333" customFormat="1" x14ac:dyDescent="0.2">
      <c r="A441" s="333" t="str">
        <f t="shared" si="6"/>
        <v>22101TL</v>
      </c>
      <c r="B441" t="s">
        <v>912</v>
      </c>
      <c r="C441"/>
      <c r="D441" t="s">
        <v>1867</v>
      </c>
      <c r="E441" t="s">
        <v>901</v>
      </c>
      <c r="F441" t="s">
        <v>2525</v>
      </c>
      <c r="G441" s="432">
        <v>320997363.63</v>
      </c>
      <c r="H441" s="432">
        <v>320216963.88999999</v>
      </c>
      <c r="I441" s="432">
        <v>780399.74</v>
      </c>
      <c r="J441" s="432">
        <v>0</v>
      </c>
    </row>
    <row r="442" spans="1:10" s="333" customFormat="1" x14ac:dyDescent="0.2">
      <c r="A442" s="333" t="str">
        <f t="shared" si="6"/>
        <v>221010TL</v>
      </c>
      <c r="B442" t="s">
        <v>913</v>
      </c>
      <c r="C442"/>
      <c r="D442" t="s">
        <v>1867</v>
      </c>
      <c r="E442" t="s">
        <v>903</v>
      </c>
      <c r="F442" t="s">
        <v>2525</v>
      </c>
      <c r="G442" s="432">
        <v>320997363.63</v>
      </c>
      <c r="H442" s="432">
        <v>320216963.88999999</v>
      </c>
      <c r="I442" s="432">
        <v>780399.74</v>
      </c>
      <c r="J442" s="432">
        <v>0</v>
      </c>
    </row>
    <row r="443" spans="1:10" s="333" customFormat="1" x14ac:dyDescent="0.2">
      <c r="A443" s="333" t="str">
        <f t="shared" si="6"/>
        <v>2210100TL</v>
      </c>
      <c r="B443" t="s">
        <v>914</v>
      </c>
      <c r="C443"/>
      <c r="D443" t="s">
        <v>1867</v>
      </c>
      <c r="E443" t="s">
        <v>903</v>
      </c>
      <c r="F443" t="s">
        <v>2525</v>
      </c>
      <c r="G443" s="432">
        <v>320997363.63</v>
      </c>
      <c r="H443" s="432">
        <v>320216963.88999999</v>
      </c>
      <c r="I443" s="432">
        <v>780399.74</v>
      </c>
      <c r="J443" s="432">
        <v>0</v>
      </c>
    </row>
    <row r="444" spans="1:10" s="333" customFormat="1" x14ac:dyDescent="0.2">
      <c r="A444" s="333" t="str">
        <f t="shared" si="6"/>
        <v>22101000TL</v>
      </c>
      <c r="B444" t="s">
        <v>915</v>
      </c>
      <c r="C444"/>
      <c r="D444" t="s">
        <v>1867</v>
      </c>
      <c r="E444" t="s">
        <v>906</v>
      </c>
      <c r="F444" t="s">
        <v>2525</v>
      </c>
      <c r="G444" s="432">
        <v>320997363.63</v>
      </c>
      <c r="H444" s="432">
        <v>320216963.88999999</v>
      </c>
      <c r="I444" s="432">
        <v>780399.74</v>
      </c>
      <c r="J444" s="432">
        <v>0</v>
      </c>
    </row>
    <row r="445" spans="1:10" s="333" customFormat="1" x14ac:dyDescent="0.2">
      <c r="A445" s="333" t="str">
        <f t="shared" si="6"/>
        <v>22101000USD</v>
      </c>
      <c r="B445" t="s">
        <v>915</v>
      </c>
      <c r="C445"/>
      <c r="D445" t="s">
        <v>2515</v>
      </c>
      <c r="E445" t="s">
        <v>906</v>
      </c>
      <c r="F445" t="s">
        <v>2525</v>
      </c>
      <c r="G445" s="432">
        <v>15359537.970000001</v>
      </c>
      <c r="H445" s="432">
        <v>15302836.939999999</v>
      </c>
      <c r="I445" s="432">
        <v>56701.03</v>
      </c>
      <c r="J445" s="432">
        <v>0</v>
      </c>
    </row>
    <row r="446" spans="1:10" s="333" customFormat="1" x14ac:dyDescent="0.2">
      <c r="A446" s="333" t="str">
        <f t="shared" si="6"/>
        <v>22101000GBP</v>
      </c>
      <c r="B446" t="s">
        <v>915</v>
      </c>
      <c r="C446"/>
      <c r="D446" t="s">
        <v>747</v>
      </c>
      <c r="E446" t="s">
        <v>906</v>
      </c>
      <c r="F446" t="s">
        <v>2525</v>
      </c>
      <c r="G446" s="432">
        <v>555166.5</v>
      </c>
      <c r="H446" s="432">
        <v>553810.43999999994</v>
      </c>
      <c r="I446" s="432">
        <v>1356.06</v>
      </c>
      <c r="J446" s="432">
        <v>0</v>
      </c>
    </row>
    <row r="447" spans="1:10" s="333" customFormat="1" x14ac:dyDescent="0.2">
      <c r="A447" s="333" t="str">
        <f t="shared" si="6"/>
        <v>22101000EUR</v>
      </c>
      <c r="B447" t="s">
        <v>915</v>
      </c>
      <c r="C447"/>
      <c r="D447" t="s">
        <v>748</v>
      </c>
      <c r="E447" t="s">
        <v>906</v>
      </c>
      <c r="F447" t="s">
        <v>2525</v>
      </c>
      <c r="G447" s="432">
        <v>92953928.299999997</v>
      </c>
      <c r="H447" s="432">
        <v>92760543.299999997</v>
      </c>
      <c r="I447" s="432">
        <v>193385</v>
      </c>
      <c r="J447" s="432">
        <v>0</v>
      </c>
    </row>
    <row r="448" spans="1:10" s="333" customFormat="1" x14ac:dyDescent="0.2">
      <c r="A448" s="333" t="str">
        <f t="shared" si="6"/>
        <v>22102TL</v>
      </c>
      <c r="B448" t="s">
        <v>2692</v>
      </c>
      <c r="C448"/>
      <c r="D448" t="s">
        <v>1867</v>
      </c>
      <c r="E448" t="s">
        <v>598</v>
      </c>
      <c r="F448" t="s">
        <v>2525</v>
      </c>
      <c r="G448" s="432">
        <v>345201.39</v>
      </c>
      <c r="H448" s="432">
        <v>343011.73</v>
      </c>
      <c r="I448" s="432">
        <v>2189.66</v>
      </c>
      <c r="J448" s="432">
        <v>0</v>
      </c>
    </row>
    <row r="449" spans="1:11" s="333" customFormat="1" x14ac:dyDescent="0.2">
      <c r="A449" s="333" t="str">
        <f t="shared" si="6"/>
        <v>22102USD</v>
      </c>
      <c r="B449" t="s">
        <v>2692</v>
      </c>
      <c r="C449"/>
      <c r="D449" t="s">
        <v>2515</v>
      </c>
      <c r="E449" t="s">
        <v>598</v>
      </c>
      <c r="F449" t="s">
        <v>2525</v>
      </c>
      <c r="G449" s="432">
        <v>26201.61</v>
      </c>
      <c r="H449" s="432">
        <v>26201.61</v>
      </c>
      <c r="I449" s="432">
        <v>0</v>
      </c>
      <c r="J449" s="432">
        <v>0</v>
      </c>
    </row>
    <row r="450" spans="1:11" s="333" customFormat="1" x14ac:dyDescent="0.2">
      <c r="A450" s="333" t="str">
        <f t="shared" si="6"/>
        <v>22102GBP</v>
      </c>
      <c r="B450" t="s">
        <v>2692</v>
      </c>
      <c r="C450"/>
      <c r="D450" t="s">
        <v>747</v>
      </c>
      <c r="E450" t="s">
        <v>598</v>
      </c>
      <c r="F450" t="s">
        <v>2525</v>
      </c>
      <c r="G450" s="432">
        <v>154.96</v>
      </c>
      <c r="H450" s="432">
        <v>154.96</v>
      </c>
      <c r="I450" s="432">
        <v>0</v>
      </c>
      <c r="J450" s="432">
        <v>0</v>
      </c>
    </row>
    <row r="451" spans="1:11" s="333" customFormat="1" x14ac:dyDescent="0.2">
      <c r="A451" s="333" t="str">
        <f t="shared" ref="A451:A514" si="7">CONCATENATE(B451,D451)</f>
        <v>22102CHF</v>
      </c>
      <c r="B451" t="s">
        <v>2692</v>
      </c>
      <c r="C451"/>
      <c r="D451" t="s">
        <v>785</v>
      </c>
      <c r="E451" t="s">
        <v>598</v>
      </c>
      <c r="F451" t="s">
        <v>2525</v>
      </c>
      <c r="G451" s="432">
        <v>754.2</v>
      </c>
      <c r="H451" s="432">
        <v>0</v>
      </c>
      <c r="I451" s="432">
        <v>754.2</v>
      </c>
      <c r="J451" s="432">
        <v>0</v>
      </c>
    </row>
    <row r="452" spans="1:11" s="333" customFormat="1" x14ac:dyDescent="0.2">
      <c r="A452" s="333" t="str">
        <f t="shared" si="7"/>
        <v>22102EUR</v>
      </c>
      <c r="B452" t="s">
        <v>2692</v>
      </c>
      <c r="C452"/>
      <c r="D452" t="s">
        <v>748</v>
      </c>
      <c r="E452" t="s">
        <v>598</v>
      </c>
      <c r="F452" t="s">
        <v>2525</v>
      </c>
      <c r="G452" s="432">
        <v>122003.55</v>
      </c>
      <c r="H452" s="432">
        <v>122003.55</v>
      </c>
      <c r="I452" s="432">
        <v>0</v>
      </c>
      <c r="J452" s="432">
        <v>0</v>
      </c>
    </row>
    <row r="453" spans="1:11" s="333" customFormat="1" x14ac:dyDescent="0.2">
      <c r="A453" s="333" t="str">
        <f t="shared" si="7"/>
        <v>22102TL</v>
      </c>
      <c r="B453" t="s">
        <v>2692</v>
      </c>
      <c r="C453" t="s">
        <v>2693</v>
      </c>
      <c r="D453" t="s">
        <v>1867</v>
      </c>
      <c r="E453" t="s">
        <v>600</v>
      </c>
      <c r="F453" t="s">
        <v>2525</v>
      </c>
      <c r="G453" s="432">
        <v>51146.91</v>
      </c>
      <c r="H453" s="432">
        <v>51146.91</v>
      </c>
      <c r="I453" s="432">
        <v>0</v>
      </c>
      <c r="J453" s="432">
        <v>0</v>
      </c>
    </row>
    <row r="454" spans="1:11" s="333" customFormat="1" x14ac:dyDescent="0.2">
      <c r="A454" s="333" t="str">
        <f t="shared" si="7"/>
        <v>22102USD</v>
      </c>
      <c r="B454" t="s">
        <v>2692</v>
      </c>
      <c r="C454" t="s">
        <v>2693</v>
      </c>
      <c r="D454" t="s">
        <v>2515</v>
      </c>
      <c r="E454" t="s">
        <v>600</v>
      </c>
      <c r="F454" t="s">
        <v>2525</v>
      </c>
      <c r="G454" s="432">
        <v>14870.36</v>
      </c>
      <c r="H454" s="432">
        <v>14870.36</v>
      </c>
      <c r="I454" s="432">
        <v>0</v>
      </c>
      <c r="J454" s="432">
        <v>0</v>
      </c>
    </row>
    <row r="455" spans="1:11" s="333" customFormat="1" x14ac:dyDescent="0.2">
      <c r="A455" s="333" t="str">
        <f t="shared" si="7"/>
        <v>22102EUR</v>
      </c>
      <c r="B455" t="s">
        <v>2692</v>
      </c>
      <c r="C455" t="s">
        <v>2693</v>
      </c>
      <c r="D455" t="s">
        <v>748</v>
      </c>
      <c r="E455" t="s">
        <v>600</v>
      </c>
      <c r="F455" t="s">
        <v>2525</v>
      </c>
      <c r="G455" s="432">
        <v>27327.65</v>
      </c>
      <c r="H455" s="432">
        <v>27327.65</v>
      </c>
      <c r="I455" s="432">
        <v>0</v>
      </c>
      <c r="J455" s="432">
        <v>0</v>
      </c>
    </row>
    <row r="456" spans="1:11" s="333" customFormat="1" x14ac:dyDescent="0.2">
      <c r="A456" s="333" t="str">
        <f t="shared" si="7"/>
        <v>22102TL</v>
      </c>
      <c r="B456" t="s">
        <v>2692</v>
      </c>
      <c r="C456" t="s">
        <v>2925</v>
      </c>
      <c r="D456" t="s">
        <v>1867</v>
      </c>
      <c r="E456" t="s">
        <v>600</v>
      </c>
      <c r="F456" t="s">
        <v>2525</v>
      </c>
      <c r="G456" s="432">
        <v>294054.48</v>
      </c>
      <c r="H456" s="432">
        <v>291864.82</v>
      </c>
      <c r="I456" s="432">
        <v>2189.66</v>
      </c>
      <c r="J456" s="432">
        <v>0</v>
      </c>
    </row>
    <row r="457" spans="1:11" s="333" customFormat="1" x14ac:dyDescent="0.2">
      <c r="A457" s="333" t="str">
        <f t="shared" si="7"/>
        <v>22102USD</v>
      </c>
      <c r="B457" t="s">
        <v>2692</v>
      </c>
      <c r="C457" t="s">
        <v>2925</v>
      </c>
      <c r="D457" t="s">
        <v>2515</v>
      </c>
      <c r="E457" t="s">
        <v>600</v>
      </c>
      <c r="F457" t="s">
        <v>2525</v>
      </c>
      <c r="G457" s="432">
        <v>11331.25</v>
      </c>
      <c r="H457" s="432">
        <v>11331.25</v>
      </c>
      <c r="I457" s="432">
        <v>0</v>
      </c>
      <c r="J457" s="432">
        <v>0</v>
      </c>
    </row>
    <row r="458" spans="1:11" s="333" customFormat="1" x14ac:dyDescent="0.2">
      <c r="A458" s="333" t="str">
        <f t="shared" si="7"/>
        <v>22102GBP</v>
      </c>
      <c r="B458" t="s">
        <v>2692</v>
      </c>
      <c r="C458" t="s">
        <v>2925</v>
      </c>
      <c r="D458" t="s">
        <v>747</v>
      </c>
      <c r="E458" t="s">
        <v>600</v>
      </c>
      <c r="F458" t="s">
        <v>2525</v>
      </c>
      <c r="G458" s="432">
        <v>154.96</v>
      </c>
      <c r="H458" s="432">
        <v>154.96</v>
      </c>
      <c r="I458" s="432">
        <v>0</v>
      </c>
      <c r="J458" s="432">
        <v>0</v>
      </c>
    </row>
    <row r="459" spans="1:11" s="333" customFormat="1" x14ac:dyDescent="0.2">
      <c r="A459" s="333" t="str">
        <f t="shared" si="7"/>
        <v>22102CHF</v>
      </c>
      <c r="B459" t="s">
        <v>2692</v>
      </c>
      <c r="C459" t="s">
        <v>2925</v>
      </c>
      <c r="D459" t="s">
        <v>785</v>
      </c>
      <c r="E459" t="s">
        <v>600</v>
      </c>
      <c r="F459" t="s">
        <v>2525</v>
      </c>
      <c r="G459" s="432">
        <v>754.2</v>
      </c>
      <c r="H459" s="432">
        <v>0</v>
      </c>
      <c r="I459" s="432">
        <v>754.2</v>
      </c>
      <c r="J459" s="432">
        <v>0</v>
      </c>
    </row>
    <row r="460" spans="1:11" s="333" customFormat="1" x14ac:dyDescent="0.2">
      <c r="A460" s="333" t="str">
        <f t="shared" si="7"/>
        <v>22102EUR</v>
      </c>
      <c r="B460" t="s">
        <v>2692</v>
      </c>
      <c r="C460" t="s">
        <v>2925</v>
      </c>
      <c r="D460" t="s">
        <v>748</v>
      </c>
      <c r="E460" t="s">
        <v>600</v>
      </c>
      <c r="F460" t="s">
        <v>2525</v>
      </c>
      <c r="G460" s="432">
        <v>94675.9</v>
      </c>
      <c r="H460" s="432">
        <v>94675.9</v>
      </c>
      <c r="I460" s="432">
        <v>0</v>
      </c>
      <c r="J460" s="432">
        <v>0</v>
      </c>
    </row>
    <row r="461" spans="1:11" s="333" customFormat="1" x14ac:dyDescent="0.2">
      <c r="A461" s="333" t="str">
        <f t="shared" si="7"/>
        <v>22103TL</v>
      </c>
      <c r="B461" t="s">
        <v>2694</v>
      </c>
      <c r="C461"/>
      <c r="D461" t="s">
        <v>1867</v>
      </c>
      <c r="E461" t="s">
        <v>2695</v>
      </c>
      <c r="F461" t="s">
        <v>2525</v>
      </c>
      <c r="G461" s="432">
        <v>6090850.5</v>
      </c>
      <c r="H461" s="432">
        <v>6085148.1399999997</v>
      </c>
      <c r="I461" s="432">
        <v>5702.36</v>
      </c>
      <c r="J461" s="432">
        <v>0</v>
      </c>
    </row>
    <row r="462" spans="1:11" s="333" customFormat="1" x14ac:dyDescent="0.2">
      <c r="A462" s="333" t="str">
        <f t="shared" si="7"/>
        <v>2210300TL</v>
      </c>
      <c r="B462" t="s">
        <v>2696</v>
      </c>
      <c r="C462"/>
      <c r="D462" t="s">
        <v>1867</v>
      </c>
      <c r="E462" t="s">
        <v>903</v>
      </c>
      <c r="F462" t="s">
        <v>2525</v>
      </c>
      <c r="G462" s="432">
        <v>6090850.5</v>
      </c>
      <c r="H462" s="432">
        <v>6085148.1399999997</v>
      </c>
      <c r="I462" s="432">
        <v>5702.36</v>
      </c>
      <c r="J462" s="432">
        <v>0</v>
      </c>
    </row>
    <row r="463" spans="1:11" s="333" customFormat="1" x14ac:dyDescent="0.2">
      <c r="A463" s="333" t="str">
        <f t="shared" si="7"/>
        <v>22103000TL</v>
      </c>
      <c r="B463" t="s">
        <v>2697</v>
      </c>
      <c r="C463"/>
      <c r="D463" t="s">
        <v>1867</v>
      </c>
      <c r="E463" t="s">
        <v>906</v>
      </c>
      <c r="F463" t="s">
        <v>2525</v>
      </c>
      <c r="G463" s="432">
        <v>6090850.5</v>
      </c>
      <c r="H463" s="432">
        <v>6085148.1399999997</v>
      </c>
      <c r="I463" s="432">
        <v>5702.36</v>
      </c>
      <c r="J463" s="432">
        <v>0</v>
      </c>
    </row>
    <row r="464" spans="1:11" s="333" customFormat="1" x14ac:dyDescent="0.2">
      <c r="A464" s="333" t="str">
        <f t="shared" si="7"/>
        <v>22103000USD</v>
      </c>
      <c r="B464" t="s">
        <v>2697</v>
      </c>
      <c r="C464"/>
      <c r="D464" t="s">
        <v>2515</v>
      </c>
      <c r="E464" t="s">
        <v>906</v>
      </c>
      <c r="F464" t="s">
        <v>2525</v>
      </c>
      <c r="G464" s="432">
        <v>586462.81999999995</v>
      </c>
      <c r="H464" s="432">
        <v>586374.29</v>
      </c>
      <c r="I464" s="432">
        <v>88.53</v>
      </c>
      <c r="J464" s="432">
        <v>0</v>
      </c>
      <c r="K464" s="338"/>
    </row>
    <row r="465" spans="1:10" s="333" customFormat="1" x14ac:dyDescent="0.2">
      <c r="A465" s="333" t="str">
        <f t="shared" si="7"/>
        <v>22103000EUR</v>
      </c>
      <c r="B465" t="s">
        <v>2697</v>
      </c>
      <c r="C465"/>
      <c r="D465" t="s">
        <v>748</v>
      </c>
      <c r="E465" t="s">
        <v>906</v>
      </c>
      <c r="F465" t="s">
        <v>2525</v>
      </c>
      <c r="G465" s="432">
        <v>1487065.06</v>
      </c>
      <c r="H465" s="432">
        <v>1485339.08</v>
      </c>
      <c r="I465" s="432">
        <v>1725.98</v>
      </c>
      <c r="J465" s="432">
        <v>0</v>
      </c>
    </row>
    <row r="466" spans="1:10" s="333" customFormat="1" x14ac:dyDescent="0.2">
      <c r="A466" s="333" t="str">
        <f t="shared" si="7"/>
        <v>222TL</v>
      </c>
      <c r="B466" t="s">
        <v>916</v>
      </c>
      <c r="C466"/>
      <c r="D466" t="s">
        <v>1867</v>
      </c>
      <c r="E466" t="s">
        <v>917</v>
      </c>
      <c r="F466" t="s">
        <v>2525</v>
      </c>
      <c r="G466" s="432">
        <v>528444740.57999998</v>
      </c>
      <c r="H466" s="432">
        <v>527877779.48000002</v>
      </c>
      <c r="I466" s="432">
        <v>566961.1</v>
      </c>
      <c r="J466" s="432">
        <v>0</v>
      </c>
    </row>
    <row r="467" spans="1:10" s="333" customFormat="1" x14ac:dyDescent="0.2">
      <c r="A467" s="333" t="str">
        <f t="shared" si="7"/>
        <v>22201TL</v>
      </c>
      <c r="B467" t="s">
        <v>918</v>
      </c>
      <c r="C467"/>
      <c r="D467" t="s">
        <v>1867</v>
      </c>
      <c r="E467" t="s">
        <v>919</v>
      </c>
      <c r="F467" t="s">
        <v>2525</v>
      </c>
      <c r="G467" s="432">
        <v>112540647.22</v>
      </c>
      <c r="H467" s="432">
        <v>111973686.12</v>
      </c>
      <c r="I467" s="432">
        <v>566961.1</v>
      </c>
      <c r="J467" s="432">
        <v>0</v>
      </c>
    </row>
    <row r="468" spans="1:10" s="333" customFormat="1" x14ac:dyDescent="0.2">
      <c r="A468" s="333" t="str">
        <f t="shared" si="7"/>
        <v>222010TL</v>
      </c>
      <c r="B468" t="s">
        <v>920</v>
      </c>
      <c r="C468"/>
      <c r="D468" t="s">
        <v>1867</v>
      </c>
      <c r="E468" t="s">
        <v>921</v>
      </c>
      <c r="F468" t="s">
        <v>2525</v>
      </c>
      <c r="G468" s="432">
        <v>91014744.340000004</v>
      </c>
      <c r="H468" s="432">
        <v>90769357.480000004</v>
      </c>
      <c r="I468" s="432">
        <v>245386.86</v>
      </c>
      <c r="J468" s="432">
        <v>0</v>
      </c>
    </row>
    <row r="469" spans="1:10" s="333" customFormat="1" x14ac:dyDescent="0.2">
      <c r="A469" s="333" t="str">
        <f t="shared" si="7"/>
        <v>2220100TL</v>
      </c>
      <c r="B469" t="s">
        <v>922</v>
      </c>
      <c r="C469"/>
      <c r="D469" t="s">
        <v>1867</v>
      </c>
      <c r="E469" t="s">
        <v>923</v>
      </c>
      <c r="F469" t="s">
        <v>2525</v>
      </c>
      <c r="G469" s="432">
        <v>91014744.340000004</v>
      </c>
      <c r="H469" s="432">
        <v>90769357.480000004</v>
      </c>
      <c r="I469" s="432">
        <v>245386.86</v>
      </c>
      <c r="J469" s="432">
        <v>0</v>
      </c>
    </row>
    <row r="470" spans="1:10" s="333" customFormat="1" x14ac:dyDescent="0.2">
      <c r="A470" s="333" t="str">
        <f t="shared" si="7"/>
        <v>222012TL</v>
      </c>
      <c r="B470" t="s">
        <v>3425</v>
      </c>
      <c r="C470"/>
      <c r="D470" t="s">
        <v>1867</v>
      </c>
      <c r="E470" t="s">
        <v>2926</v>
      </c>
      <c r="F470" t="s">
        <v>2525</v>
      </c>
      <c r="G470" s="432">
        <v>21525902.879999999</v>
      </c>
      <c r="H470" s="432">
        <v>21204328.640000001</v>
      </c>
      <c r="I470" s="432">
        <v>321574.24</v>
      </c>
      <c r="J470" s="432">
        <v>0</v>
      </c>
    </row>
    <row r="471" spans="1:10" s="333" customFormat="1" x14ac:dyDescent="0.2">
      <c r="A471" s="333" t="str">
        <f t="shared" si="7"/>
        <v>2220120TL</v>
      </c>
      <c r="B471" t="s">
        <v>3426</v>
      </c>
      <c r="C471"/>
      <c r="D471" t="s">
        <v>1867</v>
      </c>
      <c r="E471" t="s">
        <v>923</v>
      </c>
      <c r="F471" t="s">
        <v>2525</v>
      </c>
      <c r="G471" s="432">
        <v>21525902.879999999</v>
      </c>
      <c r="H471" s="432">
        <v>21204328.640000001</v>
      </c>
      <c r="I471" s="432">
        <v>321574.24</v>
      </c>
      <c r="J471" s="432">
        <v>0</v>
      </c>
    </row>
    <row r="472" spans="1:10" s="333" customFormat="1" x14ac:dyDescent="0.2">
      <c r="A472" s="333" t="str">
        <f t="shared" si="7"/>
        <v>22205TL</v>
      </c>
      <c r="B472" t="s">
        <v>924</v>
      </c>
      <c r="C472"/>
      <c r="D472" t="s">
        <v>1867</v>
      </c>
      <c r="E472" t="s">
        <v>925</v>
      </c>
      <c r="F472" t="s">
        <v>2525</v>
      </c>
      <c r="G472" s="432">
        <v>13231673.109999999</v>
      </c>
      <c r="H472" s="432">
        <v>13231673.109999999</v>
      </c>
      <c r="I472" s="432">
        <v>0</v>
      </c>
      <c r="J472" s="432">
        <v>0</v>
      </c>
    </row>
    <row r="473" spans="1:10" s="333" customFormat="1" x14ac:dyDescent="0.2">
      <c r="A473" s="333" t="str">
        <f t="shared" si="7"/>
        <v>22210TL</v>
      </c>
      <c r="B473" t="s">
        <v>3427</v>
      </c>
      <c r="C473"/>
      <c r="D473" t="s">
        <v>1867</v>
      </c>
      <c r="E473" t="s">
        <v>3428</v>
      </c>
      <c r="F473" t="s">
        <v>2525</v>
      </c>
      <c r="G473" s="432">
        <v>514029.22</v>
      </c>
      <c r="H473" s="432">
        <v>514029.22</v>
      </c>
      <c r="I473" s="432">
        <v>0</v>
      </c>
      <c r="J473" s="432">
        <v>0</v>
      </c>
    </row>
    <row r="474" spans="1:10" s="333" customFormat="1" x14ac:dyDescent="0.2">
      <c r="A474" s="333" t="str">
        <f t="shared" si="7"/>
        <v>222102TL</v>
      </c>
      <c r="B474" t="s">
        <v>3429</v>
      </c>
      <c r="C474"/>
      <c r="D474" t="s">
        <v>1867</v>
      </c>
      <c r="E474" t="s">
        <v>3430</v>
      </c>
      <c r="F474" t="s">
        <v>2525</v>
      </c>
      <c r="G474" s="432">
        <v>514029.22</v>
      </c>
      <c r="H474" s="432">
        <v>514029.22</v>
      </c>
      <c r="I474" s="432">
        <v>0</v>
      </c>
      <c r="J474" s="432">
        <v>0</v>
      </c>
    </row>
    <row r="475" spans="1:10" s="333" customFormat="1" x14ac:dyDescent="0.2">
      <c r="A475" s="333" t="str">
        <f t="shared" si="7"/>
        <v>2221024TL</v>
      </c>
      <c r="B475" t="s">
        <v>3431</v>
      </c>
      <c r="C475"/>
      <c r="D475" t="s">
        <v>1867</v>
      </c>
      <c r="E475" t="s">
        <v>3432</v>
      </c>
      <c r="F475" t="s">
        <v>2525</v>
      </c>
      <c r="G475" s="432">
        <v>514029.22</v>
      </c>
      <c r="H475" s="432">
        <v>514029.22</v>
      </c>
      <c r="I475" s="432">
        <v>0</v>
      </c>
      <c r="J475" s="432">
        <v>0</v>
      </c>
    </row>
    <row r="476" spans="1:10" s="333" customFormat="1" x14ac:dyDescent="0.2">
      <c r="A476" s="333" t="str">
        <f t="shared" si="7"/>
        <v>22299TL</v>
      </c>
      <c r="B476" t="s">
        <v>926</v>
      </c>
      <c r="C476"/>
      <c r="D476" t="s">
        <v>1867</v>
      </c>
      <c r="E476" t="s">
        <v>793</v>
      </c>
      <c r="F476" t="s">
        <v>2525</v>
      </c>
      <c r="G476" s="432">
        <v>402158391.02999997</v>
      </c>
      <c r="H476" s="432">
        <v>402158391.02999997</v>
      </c>
      <c r="I476" s="432">
        <v>0</v>
      </c>
      <c r="J476" s="432">
        <v>0</v>
      </c>
    </row>
    <row r="477" spans="1:10" s="333" customFormat="1" x14ac:dyDescent="0.2">
      <c r="A477" s="333" t="str">
        <f t="shared" si="7"/>
        <v>222992TL</v>
      </c>
      <c r="B477" t="s">
        <v>117</v>
      </c>
      <c r="C477"/>
      <c r="D477" t="s">
        <v>1867</v>
      </c>
      <c r="E477" t="s">
        <v>118</v>
      </c>
      <c r="F477" t="s">
        <v>2525</v>
      </c>
      <c r="G477" s="432">
        <v>415819.43</v>
      </c>
      <c r="H477" s="432">
        <v>415819.43</v>
      </c>
      <c r="I477" s="432">
        <v>0</v>
      </c>
      <c r="J477" s="432">
        <v>0</v>
      </c>
    </row>
    <row r="478" spans="1:10" s="333" customFormat="1" x14ac:dyDescent="0.2">
      <c r="A478" s="333" t="str">
        <f t="shared" si="7"/>
        <v>2229920TL</v>
      </c>
      <c r="B478" t="s">
        <v>119</v>
      </c>
      <c r="C478"/>
      <c r="D478" t="s">
        <v>1867</v>
      </c>
      <c r="E478" t="s">
        <v>120</v>
      </c>
      <c r="F478" t="s">
        <v>2525</v>
      </c>
      <c r="G478" s="432">
        <v>415819.43</v>
      </c>
      <c r="H478" s="432">
        <v>415819.43</v>
      </c>
      <c r="I478" s="432">
        <v>0</v>
      </c>
      <c r="J478" s="432">
        <v>0</v>
      </c>
    </row>
    <row r="479" spans="1:10" s="333" customFormat="1" x14ac:dyDescent="0.2">
      <c r="A479" s="333" t="str">
        <f t="shared" si="7"/>
        <v>222999TL</v>
      </c>
      <c r="B479" t="s">
        <v>927</v>
      </c>
      <c r="C479"/>
      <c r="D479" t="s">
        <v>1867</v>
      </c>
      <c r="E479" t="s">
        <v>793</v>
      </c>
      <c r="F479" t="s">
        <v>2525</v>
      </c>
      <c r="G479" s="432">
        <v>401742571.60000002</v>
      </c>
      <c r="H479" s="432">
        <v>401742571.60000002</v>
      </c>
      <c r="I479" s="432">
        <v>0</v>
      </c>
      <c r="J479" s="432">
        <v>0</v>
      </c>
    </row>
    <row r="480" spans="1:10" s="333" customFormat="1" x14ac:dyDescent="0.2">
      <c r="A480" s="333" t="str">
        <f t="shared" si="7"/>
        <v>223TL</v>
      </c>
      <c r="B480" t="s">
        <v>928</v>
      </c>
      <c r="C480"/>
      <c r="D480" t="s">
        <v>1867</v>
      </c>
      <c r="E480" t="s">
        <v>917</v>
      </c>
      <c r="F480" t="s">
        <v>2525</v>
      </c>
      <c r="G480" s="432">
        <v>352071456.73000002</v>
      </c>
      <c r="H480" s="432">
        <v>351427759.79000002</v>
      </c>
      <c r="I480" s="432">
        <v>643696.93999999994</v>
      </c>
      <c r="J480" s="432">
        <v>0</v>
      </c>
    </row>
    <row r="481" spans="1:10" s="333" customFormat="1" x14ac:dyDescent="0.2">
      <c r="A481" s="333" t="str">
        <f t="shared" si="7"/>
        <v>22301TL</v>
      </c>
      <c r="B481" t="s">
        <v>929</v>
      </c>
      <c r="C481"/>
      <c r="D481" t="s">
        <v>1867</v>
      </c>
      <c r="E481" t="s">
        <v>919</v>
      </c>
      <c r="F481" t="s">
        <v>2525</v>
      </c>
      <c r="G481" s="432">
        <v>331369450.61000001</v>
      </c>
      <c r="H481" s="432">
        <v>330725753.67000002</v>
      </c>
      <c r="I481" s="432">
        <v>643696.93999999994</v>
      </c>
      <c r="J481" s="432">
        <v>0</v>
      </c>
    </row>
    <row r="482" spans="1:10" s="333" customFormat="1" x14ac:dyDescent="0.2">
      <c r="A482" s="333" t="str">
        <f t="shared" si="7"/>
        <v>223010TL</v>
      </c>
      <c r="B482" t="s">
        <v>930</v>
      </c>
      <c r="C482"/>
      <c r="D482" t="s">
        <v>1867</v>
      </c>
      <c r="E482" t="s">
        <v>921</v>
      </c>
      <c r="F482" t="s">
        <v>2525</v>
      </c>
      <c r="G482" s="432">
        <v>331369450.61000001</v>
      </c>
      <c r="H482" s="432">
        <v>330725753.67000002</v>
      </c>
      <c r="I482" s="432">
        <v>643696.93999999994</v>
      </c>
      <c r="J482" s="432">
        <v>0</v>
      </c>
    </row>
    <row r="483" spans="1:10" s="333" customFormat="1" x14ac:dyDescent="0.2">
      <c r="A483" s="333" t="str">
        <f t="shared" si="7"/>
        <v>2230100TL</v>
      </c>
      <c r="B483" t="s">
        <v>931</v>
      </c>
      <c r="C483"/>
      <c r="D483" t="s">
        <v>1867</v>
      </c>
      <c r="E483" t="s">
        <v>923</v>
      </c>
      <c r="F483" t="s">
        <v>2525</v>
      </c>
      <c r="G483" s="432">
        <v>331369450.61000001</v>
      </c>
      <c r="H483" s="432">
        <v>330725753.67000002</v>
      </c>
      <c r="I483" s="432">
        <v>643696.93999999994</v>
      </c>
      <c r="J483" s="432">
        <v>0</v>
      </c>
    </row>
    <row r="484" spans="1:10" s="333" customFormat="1" x14ac:dyDescent="0.2">
      <c r="A484" s="333" t="str">
        <f t="shared" si="7"/>
        <v>22301001TL</v>
      </c>
      <c r="B484" t="s">
        <v>932</v>
      </c>
      <c r="C484"/>
      <c r="D484" t="s">
        <v>1867</v>
      </c>
      <c r="E484" t="s">
        <v>933</v>
      </c>
      <c r="F484" t="s">
        <v>2525</v>
      </c>
      <c r="G484" s="432">
        <v>331369450.61000001</v>
      </c>
      <c r="H484" s="432">
        <v>330725753.67000002</v>
      </c>
      <c r="I484" s="432">
        <v>643696.93999999994</v>
      </c>
      <c r="J484" s="432">
        <v>0</v>
      </c>
    </row>
    <row r="485" spans="1:10" s="333" customFormat="1" x14ac:dyDescent="0.2">
      <c r="A485" s="333" t="str">
        <f t="shared" si="7"/>
        <v>22301001USD</v>
      </c>
      <c r="B485" t="s">
        <v>932</v>
      </c>
      <c r="C485"/>
      <c r="D485" t="s">
        <v>2515</v>
      </c>
      <c r="E485" t="s">
        <v>933</v>
      </c>
      <c r="F485" t="s">
        <v>2525</v>
      </c>
      <c r="G485" s="432">
        <v>124967597.94</v>
      </c>
      <c r="H485" s="432">
        <v>124745676.43000001</v>
      </c>
      <c r="I485" s="432">
        <v>221921.51</v>
      </c>
      <c r="J485" s="432">
        <v>0</v>
      </c>
    </row>
    <row r="486" spans="1:10" s="333" customFormat="1" x14ac:dyDescent="0.2">
      <c r="A486" s="333" t="str">
        <f t="shared" si="7"/>
        <v>22301001GBP</v>
      </c>
      <c r="B486" t="s">
        <v>932</v>
      </c>
      <c r="C486"/>
      <c r="D486" t="s">
        <v>747</v>
      </c>
      <c r="E486" t="s">
        <v>933</v>
      </c>
      <c r="F486" t="s">
        <v>2525</v>
      </c>
      <c r="G486" s="432">
        <v>12686.05</v>
      </c>
      <c r="H486" s="432">
        <v>12665.89</v>
      </c>
      <c r="I486" s="432">
        <v>20.16</v>
      </c>
      <c r="J486" s="432">
        <v>0</v>
      </c>
    </row>
    <row r="487" spans="1:10" s="333" customFormat="1" x14ac:dyDescent="0.2">
      <c r="A487" s="333" t="str">
        <f t="shared" si="7"/>
        <v>22301001EUR</v>
      </c>
      <c r="B487" t="s">
        <v>932</v>
      </c>
      <c r="C487"/>
      <c r="D487" t="s">
        <v>748</v>
      </c>
      <c r="E487" t="s">
        <v>933</v>
      </c>
      <c r="F487" t="s">
        <v>2525</v>
      </c>
      <c r="G487" s="432">
        <v>7473.29</v>
      </c>
      <c r="H487" s="432">
        <v>7461.22</v>
      </c>
      <c r="I487" s="432">
        <v>12.07</v>
      </c>
      <c r="J487" s="432">
        <v>0</v>
      </c>
    </row>
    <row r="488" spans="1:10" s="333" customFormat="1" x14ac:dyDescent="0.2">
      <c r="A488" s="333" t="str">
        <f t="shared" si="7"/>
        <v>22305TL</v>
      </c>
      <c r="B488" t="s">
        <v>934</v>
      </c>
      <c r="C488"/>
      <c r="D488" t="s">
        <v>1867</v>
      </c>
      <c r="E488" t="s">
        <v>925</v>
      </c>
      <c r="F488" t="s">
        <v>2525</v>
      </c>
      <c r="G488" s="432">
        <v>2187826.27</v>
      </c>
      <c r="H488" s="432">
        <v>2187826.27</v>
      </c>
      <c r="I488" s="432">
        <v>0</v>
      </c>
      <c r="J488" s="432">
        <v>0</v>
      </c>
    </row>
    <row r="489" spans="1:10" s="333" customFormat="1" x14ac:dyDescent="0.2">
      <c r="A489" s="333" t="str">
        <f t="shared" si="7"/>
        <v>223051TL</v>
      </c>
      <c r="B489" t="s">
        <v>935</v>
      </c>
      <c r="C489"/>
      <c r="D489" t="s">
        <v>1867</v>
      </c>
      <c r="E489" t="s">
        <v>936</v>
      </c>
      <c r="F489" t="s">
        <v>2525</v>
      </c>
      <c r="G489" s="432">
        <v>2187826.27</v>
      </c>
      <c r="H489" s="432">
        <v>2187826.27</v>
      </c>
      <c r="I489" s="432">
        <v>0</v>
      </c>
      <c r="J489" s="432">
        <v>0</v>
      </c>
    </row>
    <row r="490" spans="1:10" s="333" customFormat="1" x14ac:dyDescent="0.2">
      <c r="A490" s="333" t="str">
        <f t="shared" si="7"/>
        <v>223051USD</v>
      </c>
      <c r="B490" t="s">
        <v>935</v>
      </c>
      <c r="C490"/>
      <c r="D490" t="s">
        <v>2515</v>
      </c>
      <c r="E490" t="s">
        <v>936</v>
      </c>
      <c r="F490" t="s">
        <v>2525</v>
      </c>
      <c r="G490" s="432">
        <v>62.32</v>
      </c>
      <c r="H490" s="432">
        <v>62.32</v>
      </c>
      <c r="I490" s="432">
        <v>0</v>
      </c>
      <c r="J490" s="432">
        <v>0</v>
      </c>
    </row>
    <row r="491" spans="1:10" s="333" customFormat="1" x14ac:dyDescent="0.2">
      <c r="A491" s="333" t="str">
        <f t="shared" si="7"/>
        <v>223051GBP</v>
      </c>
      <c r="B491" t="s">
        <v>935</v>
      </c>
      <c r="C491"/>
      <c r="D491" t="s">
        <v>747</v>
      </c>
      <c r="E491" t="s">
        <v>936</v>
      </c>
      <c r="F491" t="s">
        <v>2525</v>
      </c>
      <c r="G491" s="432">
        <v>3205.26</v>
      </c>
      <c r="H491" s="432">
        <v>3205.26</v>
      </c>
      <c r="I491" s="432">
        <v>0</v>
      </c>
      <c r="J491" s="432">
        <v>0</v>
      </c>
    </row>
    <row r="492" spans="1:10" s="333" customFormat="1" x14ac:dyDescent="0.2">
      <c r="A492" s="333" t="str">
        <f t="shared" si="7"/>
        <v>223051EUR</v>
      </c>
      <c r="B492" t="s">
        <v>935</v>
      </c>
      <c r="C492"/>
      <c r="D492" t="s">
        <v>748</v>
      </c>
      <c r="E492" t="s">
        <v>936</v>
      </c>
      <c r="F492" t="s">
        <v>2525</v>
      </c>
      <c r="G492" s="432">
        <v>313832.21999999997</v>
      </c>
      <c r="H492" s="432">
        <v>313832.21999999997</v>
      </c>
      <c r="I492" s="432">
        <v>0</v>
      </c>
      <c r="J492" s="432">
        <v>0</v>
      </c>
    </row>
    <row r="493" spans="1:10" s="333" customFormat="1" x14ac:dyDescent="0.2">
      <c r="A493" s="333" t="str">
        <f t="shared" si="7"/>
        <v>22399TL</v>
      </c>
      <c r="B493" t="s">
        <v>937</v>
      </c>
      <c r="C493"/>
      <c r="D493" t="s">
        <v>1867</v>
      </c>
      <c r="E493" t="s">
        <v>793</v>
      </c>
      <c r="F493" t="s">
        <v>2525</v>
      </c>
      <c r="G493" s="432">
        <v>18514179.850000001</v>
      </c>
      <c r="H493" s="432">
        <v>18514179.850000001</v>
      </c>
      <c r="I493" s="432">
        <v>0</v>
      </c>
      <c r="J493" s="432">
        <v>0</v>
      </c>
    </row>
    <row r="494" spans="1:10" s="333" customFormat="1" x14ac:dyDescent="0.2">
      <c r="A494" s="333" t="str">
        <f t="shared" si="7"/>
        <v>223990TL</v>
      </c>
      <c r="B494" t="s">
        <v>938</v>
      </c>
      <c r="C494"/>
      <c r="D494" t="s">
        <v>1867</v>
      </c>
      <c r="E494" t="s">
        <v>939</v>
      </c>
      <c r="F494" t="s">
        <v>2525</v>
      </c>
      <c r="G494" s="432">
        <v>18514179.850000001</v>
      </c>
      <c r="H494" s="432">
        <v>18514179.850000001</v>
      </c>
      <c r="I494" s="432">
        <v>0</v>
      </c>
      <c r="J494" s="432">
        <v>0</v>
      </c>
    </row>
    <row r="495" spans="1:10" s="333" customFormat="1" x14ac:dyDescent="0.2">
      <c r="A495" s="333" t="str">
        <f t="shared" si="7"/>
        <v>2239909TL</v>
      </c>
      <c r="B495" t="s">
        <v>940</v>
      </c>
      <c r="C495"/>
      <c r="D495" t="s">
        <v>1867</v>
      </c>
      <c r="E495" t="s">
        <v>793</v>
      </c>
      <c r="F495" t="s">
        <v>2525</v>
      </c>
      <c r="G495" s="432">
        <v>18514179.850000001</v>
      </c>
      <c r="H495" s="432">
        <v>18514179.850000001</v>
      </c>
      <c r="I495" s="432">
        <v>0</v>
      </c>
      <c r="J495" s="432">
        <v>0</v>
      </c>
    </row>
    <row r="496" spans="1:10" s="333" customFormat="1" x14ac:dyDescent="0.2">
      <c r="A496" s="333" t="str">
        <f t="shared" si="7"/>
        <v>2239909USD</v>
      </c>
      <c r="B496" t="s">
        <v>940</v>
      </c>
      <c r="C496"/>
      <c r="D496" t="s">
        <v>2515</v>
      </c>
      <c r="E496" t="s">
        <v>793</v>
      </c>
      <c r="F496" t="s">
        <v>2525</v>
      </c>
      <c r="G496" s="432">
        <v>758236.98</v>
      </c>
      <c r="H496" s="432">
        <v>758236.98</v>
      </c>
      <c r="I496" s="432">
        <v>0</v>
      </c>
      <c r="J496" s="432">
        <v>0</v>
      </c>
    </row>
    <row r="497" spans="1:10" s="333" customFormat="1" x14ac:dyDescent="0.2">
      <c r="A497" s="333" t="str">
        <f t="shared" si="7"/>
        <v>2239909GBP</v>
      </c>
      <c r="B497" t="s">
        <v>940</v>
      </c>
      <c r="C497"/>
      <c r="D497" t="s">
        <v>747</v>
      </c>
      <c r="E497" t="s">
        <v>793</v>
      </c>
      <c r="F497" t="s">
        <v>2525</v>
      </c>
      <c r="G497" s="432">
        <v>1029251.62</v>
      </c>
      <c r="H497" s="432">
        <v>1029251.62</v>
      </c>
      <c r="I497" s="432">
        <v>0</v>
      </c>
      <c r="J497" s="432">
        <v>0</v>
      </c>
    </row>
    <row r="498" spans="1:10" s="333" customFormat="1" x14ac:dyDescent="0.2">
      <c r="A498" s="333" t="str">
        <f t="shared" si="7"/>
        <v>2239909EUR</v>
      </c>
      <c r="B498" t="s">
        <v>940</v>
      </c>
      <c r="C498"/>
      <c r="D498" t="s">
        <v>748</v>
      </c>
      <c r="E498" t="s">
        <v>793</v>
      </c>
      <c r="F498" t="s">
        <v>2525</v>
      </c>
      <c r="G498" s="432">
        <v>2484984.0499999998</v>
      </c>
      <c r="H498" s="432">
        <v>2484984.0499999998</v>
      </c>
      <c r="I498" s="432">
        <v>0</v>
      </c>
      <c r="J498" s="432">
        <v>0</v>
      </c>
    </row>
    <row r="499" spans="1:10" s="333" customFormat="1" x14ac:dyDescent="0.2">
      <c r="A499" s="333" t="str">
        <f t="shared" si="7"/>
        <v>250TL</v>
      </c>
      <c r="B499" t="s">
        <v>941</v>
      </c>
      <c r="C499"/>
      <c r="D499" t="s">
        <v>1867</v>
      </c>
      <c r="E499" t="s">
        <v>942</v>
      </c>
      <c r="F499" t="s">
        <v>2525</v>
      </c>
      <c r="G499" s="432">
        <v>2574561.4700000002</v>
      </c>
      <c r="H499" s="432">
        <v>214507.42</v>
      </c>
      <c r="I499" s="432">
        <v>2360054.0499999998</v>
      </c>
      <c r="J499" s="432">
        <v>0</v>
      </c>
    </row>
    <row r="500" spans="1:10" s="333" customFormat="1" x14ac:dyDescent="0.2">
      <c r="A500" s="333" t="str">
        <f t="shared" si="7"/>
        <v>25000TL</v>
      </c>
      <c r="B500" t="s">
        <v>943</v>
      </c>
      <c r="C500"/>
      <c r="D500" t="s">
        <v>1867</v>
      </c>
      <c r="E500" t="s">
        <v>944</v>
      </c>
      <c r="F500" t="s">
        <v>2525</v>
      </c>
      <c r="G500" s="432">
        <v>19812.62</v>
      </c>
      <c r="H500" s="432">
        <v>0</v>
      </c>
      <c r="I500" s="432">
        <v>19812.62</v>
      </c>
      <c r="J500" s="432">
        <v>0</v>
      </c>
    </row>
    <row r="501" spans="1:10" s="333" customFormat="1" x14ac:dyDescent="0.2">
      <c r="A501" s="333" t="str">
        <f t="shared" si="7"/>
        <v>25001TL</v>
      </c>
      <c r="B501" t="s">
        <v>945</v>
      </c>
      <c r="C501"/>
      <c r="D501" t="s">
        <v>1867</v>
      </c>
      <c r="E501" t="s">
        <v>946</v>
      </c>
      <c r="F501" t="s">
        <v>2525</v>
      </c>
      <c r="G501" s="432">
        <v>502847.83</v>
      </c>
      <c r="H501" s="432">
        <v>34230.22</v>
      </c>
      <c r="I501" s="432">
        <v>468617.61</v>
      </c>
      <c r="J501" s="432">
        <v>0</v>
      </c>
    </row>
    <row r="502" spans="1:10" s="333" customFormat="1" x14ac:dyDescent="0.2">
      <c r="A502" s="333" t="str">
        <f t="shared" si="7"/>
        <v>25002TL</v>
      </c>
      <c r="B502" t="s">
        <v>947</v>
      </c>
      <c r="C502"/>
      <c r="D502" t="s">
        <v>1867</v>
      </c>
      <c r="E502" t="s">
        <v>948</v>
      </c>
      <c r="F502" t="s">
        <v>2525</v>
      </c>
      <c r="G502" s="432">
        <v>158308.22</v>
      </c>
      <c r="H502" s="432">
        <v>0</v>
      </c>
      <c r="I502" s="432">
        <v>158308.22</v>
      </c>
      <c r="J502" s="432">
        <v>0</v>
      </c>
    </row>
    <row r="503" spans="1:10" s="333" customFormat="1" x14ac:dyDescent="0.2">
      <c r="A503" s="333" t="str">
        <f t="shared" si="7"/>
        <v>25003TL</v>
      </c>
      <c r="B503" t="s">
        <v>949</v>
      </c>
      <c r="C503"/>
      <c r="D503" t="s">
        <v>1867</v>
      </c>
      <c r="E503" t="s">
        <v>950</v>
      </c>
      <c r="F503" t="s">
        <v>2525</v>
      </c>
      <c r="G503" s="432">
        <v>283411.8</v>
      </c>
      <c r="H503" s="432">
        <v>135922.04999999999</v>
      </c>
      <c r="I503" s="432">
        <v>147489.75</v>
      </c>
      <c r="J503" s="432">
        <v>0</v>
      </c>
    </row>
    <row r="504" spans="1:10" s="333" customFormat="1" x14ac:dyDescent="0.2">
      <c r="A504" s="333" t="str">
        <f t="shared" si="7"/>
        <v>25004TL</v>
      </c>
      <c r="B504" t="s">
        <v>951</v>
      </c>
      <c r="C504"/>
      <c r="D504" t="s">
        <v>1867</v>
      </c>
      <c r="E504" t="s">
        <v>952</v>
      </c>
      <c r="F504" t="s">
        <v>2525</v>
      </c>
      <c r="G504" s="432">
        <v>192373.44</v>
      </c>
      <c r="H504" s="432">
        <v>42207.99</v>
      </c>
      <c r="I504" s="432">
        <v>150165.45000000001</v>
      </c>
      <c r="J504" s="432">
        <v>0</v>
      </c>
    </row>
    <row r="505" spans="1:10" s="333" customFormat="1" x14ac:dyDescent="0.2">
      <c r="A505" s="333" t="str">
        <f t="shared" si="7"/>
        <v>250049TL</v>
      </c>
      <c r="B505" t="s">
        <v>953</v>
      </c>
      <c r="C505"/>
      <c r="D505" t="s">
        <v>1867</v>
      </c>
      <c r="E505" t="s">
        <v>793</v>
      </c>
      <c r="F505" t="s">
        <v>2525</v>
      </c>
      <c r="G505" s="432">
        <v>192373.44</v>
      </c>
      <c r="H505" s="432">
        <v>42207.99</v>
      </c>
      <c r="I505" s="432">
        <v>150165.45000000001</v>
      </c>
      <c r="J505" s="432">
        <v>0</v>
      </c>
    </row>
    <row r="506" spans="1:10" s="333" customFormat="1" x14ac:dyDescent="0.2">
      <c r="A506" s="333" t="str">
        <f t="shared" si="7"/>
        <v>25020TL</v>
      </c>
      <c r="B506" t="s">
        <v>954</v>
      </c>
      <c r="C506"/>
      <c r="D506" t="s">
        <v>1867</v>
      </c>
      <c r="E506" t="s">
        <v>955</v>
      </c>
      <c r="F506" t="s">
        <v>2525</v>
      </c>
      <c r="G506" s="432">
        <v>1417807.56</v>
      </c>
      <c r="H506" s="432">
        <v>2147.16</v>
      </c>
      <c r="I506" s="432">
        <v>1415660.4</v>
      </c>
      <c r="J506" s="432">
        <v>0</v>
      </c>
    </row>
    <row r="507" spans="1:10" s="333" customFormat="1" x14ac:dyDescent="0.2">
      <c r="A507" s="333" t="str">
        <f t="shared" si="7"/>
        <v>250202TL</v>
      </c>
      <c r="B507" t="s">
        <v>956</v>
      </c>
      <c r="C507"/>
      <c r="D507" t="s">
        <v>1867</v>
      </c>
      <c r="E507" t="s">
        <v>957</v>
      </c>
      <c r="F507" t="s">
        <v>2525</v>
      </c>
      <c r="G507" s="432">
        <v>1417807.56</v>
      </c>
      <c r="H507" s="432">
        <v>2147.16</v>
      </c>
      <c r="I507" s="432">
        <v>1415660.4</v>
      </c>
      <c r="J507" s="432">
        <v>0</v>
      </c>
    </row>
    <row r="508" spans="1:10" s="333" customFormat="1" x14ac:dyDescent="0.2">
      <c r="A508" s="333" t="str">
        <f t="shared" si="7"/>
        <v>2502021TL</v>
      </c>
      <c r="B508" t="s">
        <v>958</v>
      </c>
      <c r="C508"/>
      <c r="D508" t="s">
        <v>1867</v>
      </c>
      <c r="E508" t="s">
        <v>946</v>
      </c>
      <c r="F508" t="s">
        <v>2525</v>
      </c>
      <c r="G508" s="432">
        <v>1417807.56</v>
      </c>
      <c r="H508" s="432">
        <v>2147.16</v>
      </c>
      <c r="I508" s="432">
        <v>1415660.4</v>
      </c>
      <c r="J508" s="432">
        <v>0</v>
      </c>
    </row>
    <row r="509" spans="1:10" s="333" customFormat="1" x14ac:dyDescent="0.2">
      <c r="A509" s="333" t="str">
        <f t="shared" si="7"/>
        <v>254TL</v>
      </c>
      <c r="B509" s="372" t="s">
        <v>959</v>
      </c>
      <c r="C509" s="372"/>
      <c r="D509" s="372" t="s">
        <v>1867</v>
      </c>
      <c r="E509" s="372" t="s">
        <v>1984</v>
      </c>
      <c r="F509" s="372" t="s">
        <v>2525</v>
      </c>
      <c r="G509" s="433">
        <v>2033010.14</v>
      </c>
      <c r="H509" s="433">
        <v>0</v>
      </c>
      <c r="I509" s="433">
        <v>2033010.14</v>
      </c>
      <c r="J509" s="432">
        <v>0</v>
      </c>
    </row>
    <row r="510" spans="1:10" s="333" customFormat="1" x14ac:dyDescent="0.2">
      <c r="A510" s="333" t="str">
        <f t="shared" si="7"/>
        <v>256TL</v>
      </c>
      <c r="B510" t="s">
        <v>960</v>
      </c>
      <c r="C510"/>
      <c r="D510" t="s">
        <v>1867</v>
      </c>
      <c r="E510" t="s">
        <v>961</v>
      </c>
      <c r="F510" t="s">
        <v>2525</v>
      </c>
      <c r="G510" s="432">
        <v>2561885.91</v>
      </c>
      <c r="H510" s="432">
        <v>5194902.05</v>
      </c>
      <c r="I510" s="432">
        <v>0</v>
      </c>
      <c r="J510" s="432">
        <v>2633016.14</v>
      </c>
    </row>
    <row r="511" spans="1:10" s="333" customFormat="1" x14ac:dyDescent="0.2">
      <c r="A511" s="333" t="str">
        <f t="shared" si="7"/>
        <v>25600TL</v>
      </c>
      <c r="B511" t="s">
        <v>962</v>
      </c>
      <c r="C511"/>
      <c r="D511" t="s">
        <v>1867</v>
      </c>
      <c r="E511" t="s">
        <v>963</v>
      </c>
      <c r="F511" t="s">
        <v>2525</v>
      </c>
      <c r="G511" s="432">
        <v>698208.06</v>
      </c>
      <c r="H511" s="432">
        <v>1269011.68</v>
      </c>
      <c r="I511" s="432">
        <v>0</v>
      </c>
      <c r="J511" s="432">
        <v>570803.62</v>
      </c>
    </row>
    <row r="512" spans="1:10" s="333" customFormat="1" x14ac:dyDescent="0.2">
      <c r="A512" s="333" t="str">
        <f t="shared" si="7"/>
        <v>256000TL</v>
      </c>
      <c r="B512" t="s">
        <v>964</v>
      </c>
      <c r="C512"/>
      <c r="D512" t="s">
        <v>1867</v>
      </c>
      <c r="E512" t="s">
        <v>965</v>
      </c>
      <c r="F512" t="s">
        <v>2525</v>
      </c>
      <c r="G512" s="432">
        <v>2954.35</v>
      </c>
      <c r="H512" s="432">
        <v>20178.02</v>
      </c>
      <c r="I512" s="432">
        <v>0</v>
      </c>
      <c r="J512" s="432">
        <v>17223.669999999998</v>
      </c>
    </row>
    <row r="513" spans="1:10" s="333" customFormat="1" x14ac:dyDescent="0.2">
      <c r="A513" s="333" t="str">
        <f t="shared" si="7"/>
        <v>256001TL</v>
      </c>
      <c r="B513" t="s">
        <v>966</v>
      </c>
      <c r="C513"/>
      <c r="D513" t="s">
        <v>1867</v>
      </c>
      <c r="E513" t="s">
        <v>967</v>
      </c>
      <c r="F513" t="s">
        <v>2525</v>
      </c>
      <c r="G513" s="432">
        <v>307921.36</v>
      </c>
      <c r="H513" s="432">
        <v>558391.88</v>
      </c>
      <c r="I513" s="432">
        <v>0</v>
      </c>
      <c r="J513" s="432">
        <v>250470.52</v>
      </c>
    </row>
    <row r="514" spans="1:10" s="333" customFormat="1" x14ac:dyDescent="0.2">
      <c r="A514" s="333" t="str">
        <f t="shared" si="7"/>
        <v>256002TL</v>
      </c>
      <c r="B514" t="s">
        <v>968</v>
      </c>
      <c r="C514"/>
      <c r="D514" t="s">
        <v>1867</v>
      </c>
      <c r="E514" t="s">
        <v>969</v>
      </c>
      <c r="F514" t="s">
        <v>2525</v>
      </c>
      <c r="G514" s="432">
        <v>84334.77</v>
      </c>
      <c r="H514" s="432">
        <v>195755.44</v>
      </c>
      <c r="I514" s="432">
        <v>0</v>
      </c>
      <c r="J514" s="432">
        <v>111420.67</v>
      </c>
    </row>
    <row r="515" spans="1:10" s="333" customFormat="1" x14ac:dyDescent="0.2">
      <c r="A515" s="333" t="str">
        <f t="shared" ref="A515:A578" si="8">CONCATENATE(B515,D515)</f>
        <v>256003TL</v>
      </c>
      <c r="B515" t="s">
        <v>970</v>
      </c>
      <c r="C515"/>
      <c r="D515" t="s">
        <v>1867</v>
      </c>
      <c r="E515" t="s">
        <v>971</v>
      </c>
      <c r="F515" t="s">
        <v>2525</v>
      </c>
      <c r="G515" s="432">
        <v>232309.72</v>
      </c>
      <c r="H515" s="432">
        <v>373588.33</v>
      </c>
      <c r="I515" s="432">
        <v>0</v>
      </c>
      <c r="J515" s="432">
        <v>141278.60999999999</v>
      </c>
    </row>
    <row r="516" spans="1:10" s="333" customFormat="1" x14ac:dyDescent="0.2">
      <c r="A516" s="333" t="str">
        <f t="shared" si="8"/>
        <v>256009TL</v>
      </c>
      <c r="B516" t="s">
        <v>972</v>
      </c>
      <c r="C516"/>
      <c r="D516" t="s">
        <v>1867</v>
      </c>
      <c r="E516" t="s">
        <v>793</v>
      </c>
      <c r="F516" t="s">
        <v>2525</v>
      </c>
      <c r="G516" s="432">
        <v>70687.86</v>
      </c>
      <c r="H516" s="432">
        <v>121098.01</v>
      </c>
      <c r="I516" s="432">
        <v>0</v>
      </c>
      <c r="J516" s="432">
        <v>50410.15</v>
      </c>
    </row>
    <row r="517" spans="1:10" s="333" customFormat="1" x14ac:dyDescent="0.2">
      <c r="A517" s="333" t="str">
        <f t="shared" si="8"/>
        <v>25602TL</v>
      </c>
      <c r="B517" s="372" t="s">
        <v>973</v>
      </c>
      <c r="C517" s="372"/>
      <c r="D517" s="372" t="s">
        <v>1867</v>
      </c>
      <c r="E517" s="372" t="s">
        <v>608</v>
      </c>
      <c r="F517" s="372" t="s">
        <v>2525</v>
      </c>
      <c r="G517" s="433">
        <v>1053071.02</v>
      </c>
      <c r="H517" s="433">
        <v>2451690.0299999998</v>
      </c>
      <c r="I517" s="433">
        <v>0</v>
      </c>
      <c r="J517" s="433">
        <v>1398619.01</v>
      </c>
    </row>
    <row r="518" spans="1:10" s="333" customFormat="1" x14ac:dyDescent="0.2">
      <c r="A518" s="333" t="str">
        <f t="shared" si="8"/>
        <v>25605TL</v>
      </c>
      <c r="B518" t="s">
        <v>975</v>
      </c>
      <c r="C518"/>
      <c r="D518" t="s">
        <v>1867</v>
      </c>
      <c r="E518" t="s">
        <v>955</v>
      </c>
      <c r="F518" t="s">
        <v>2525</v>
      </c>
      <c r="G518" s="432">
        <v>810606.83</v>
      </c>
      <c r="H518" s="432">
        <v>1474200.34</v>
      </c>
      <c r="I518" s="432">
        <v>0</v>
      </c>
      <c r="J518" s="432">
        <v>663593.51</v>
      </c>
    </row>
    <row r="519" spans="1:10" s="333" customFormat="1" x14ac:dyDescent="0.2">
      <c r="A519" s="333" t="str">
        <f t="shared" si="8"/>
        <v>256050TL</v>
      </c>
      <c r="B519" t="s">
        <v>976</v>
      </c>
      <c r="C519"/>
      <c r="D519" t="s">
        <v>1867</v>
      </c>
      <c r="E519" t="s">
        <v>977</v>
      </c>
      <c r="F519" t="s">
        <v>2525</v>
      </c>
      <c r="G519" s="432">
        <v>810606.83</v>
      </c>
      <c r="H519" s="432">
        <v>1474200.34</v>
      </c>
      <c r="I519" s="432">
        <v>0</v>
      </c>
      <c r="J519" s="432">
        <v>663593.51</v>
      </c>
    </row>
    <row r="520" spans="1:10" s="333" customFormat="1" x14ac:dyDescent="0.2">
      <c r="A520" s="333" t="str">
        <f t="shared" si="8"/>
        <v>260TL</v>
      </c>
      <c r="B520" t="s">
        <v>978</v>
      </c>
      <c r="C520"/>
      <c r="D520" t="s">
        <v>1867</v>
      </c>
      <c r="E520" t="s">
        <v>979</v>
      </c>
      <c r="F520" t="s">
        <v>2525</v>
      </c>
      <c r="G520" s="432">
        <v>1856456.71</v>
      </c>
      <c r="H520" s="432">
        <v>1405709.89</v>
      </c>
      <c r="I520" s="432">
        <v>450746.82</v>
      </c>
      <c r="J520" s="432">
        <v>0</v>
      </c>
    </row>
    <row r="521" spans="1:10" s="333" customFormat="1" x14ac:dyDescent="0.2">
      <c r="A521" s="333" t="str">
        <f t="shared" si="8"/>
        <v>26001TL</v>
      </c>
      <c r="B521" t="s">
        <v>980</v>
      </c>
      <c r="C521"/>
      <c r="D521" t="s">
        <v>1867</v>
      </c>
      <c r="E521" t="s">
        <v>981</v>
      </c>
      <c r="F521" t="s">
        <v>2525</v>
      </c>
      <c r="G521" s="432">
        <v>1856456.71</v>
      </c>
      <c r="H521" s="432">
        <v>1405709.89</v>
      </c>
      <c r="I521" s="432">
        <v>450746.82</v>
      </c>
      <c r="J521" s="432">
        <v>0</v>
      </c>
    </row>
    <row r="522" spans="1:10" s="333" customFormat="1" x14ac:dyDescent="0.2">
      <c r="A522" s="333" t="str">
        <f t="shared" si="8"/>
        <v>260010TL</v>
      </c>
      <c r="B522" t="s">
        <v>2698</v>
      </c>
      <c r="C522"/>
      <c r="D522" t="s">
        <v>1867</v>
      </c>
      <c r="E522" t="s">
        <v>981</v>
      </c>
      <c r="F522" t="s">
        <v>2525</v>
      </c>
      <c r="G522" s="432">
        <v>907478.62</v>
      </c>
      <c r="H522" s="432">
        <v>458466.11</v>
      </c>
      <c r="I522" s="432">
        <v>449012.51</v>
      </c>
      <c r="J522" s="432">
        <v>0</v>
      </c>
    </row>
    <row r="523" spans="1:10" s="333" customFormat="1" x14ac:dyDescent="0.2">
      <c r="A523" s="333" t="str">
        <f t="shared" si="8"/>
        <v>260011TL</v>
      </c>
      <c r="B523" t="s">
        <v>3139</v>
      </c>
      <c r="C523"/>
      <c r="D523" t="s">
        <v>1867</v>
      </c>
      <c r="E523" t="s">
        <v>3140</v>
      </c>
      <c r="F523" t="s">
        <v>2525</v>
      </c>
      <c r="G523" s="432">
        <v>5122.1099999999997</v>
      </c>
      <c r="H523" s="432">
        <v>3387.8</v>
      </c>
      <c r="I523" s="432">
        <v>1734.31</v>
      </c>
      <c r="J523" s="432">
        <v>0</v>
      </c>
    </row>
    <row r="524" spans="1:10" s="333" customFormat="1" x14ac:dyDescent="0.2">
      <c r="A524" s="333" t="str">
        <f t="shared" si="8"/>
        <v>260012TL</v>
      </c>
      <c r="B524" t="s">
        <v>2927</v>
      </c>
      <c r="C524"/>
      <c r="D524" t="s">
        <v>1867</v>
      </c>
      <c r="E524" t="s">
        <v>2928</v>
      </c>
      <c r="F524" t="s">
        <v>2525</v>
      </c>
      <c r="G524" s="432">
        <v>943855.98</v>
      </c>
      <c r="H524" s="432">
        <v>943855.98</v>
      </c>
      <c r="I524" s="432">
        <v>0</v>
      </c>
      <c r="J524" s="432">
        <v>0</v>
      </c>
    </row>
    <row r="525" spans="1:10" s="333" customFormat="1" x14ac:dyDescent="0.2">
      <c r="A525" s="333" t="str">
        <f t="shared" si="8"/>
        <v>270TL</v>
      </c>
      <c r="B525" t="s">
        <v>982</v>
      </c>
      <c r="C525"/>
      <c r="D525" t="s">
        <v>1867</v>
      </c>
      <c r="E525" t="s">
        <v>983</v>
      </c>
      <c r="F525" t="s">
        <v>2525</v>
      </c>
      <c r="G525" s="432">
        <v>530982.57999999996</v>
      </c>
      <c r="H525" s="432">
        <v>511498.83</v>
      </c>
      <c r="I525" s="432">
        <v>19483.75</v>
      </c>
      <c r="J525" s="432">
        <v>0</v>
      </c>
    </row>
    <row r="526" spans="1:10" s="333" customFormat="1" x14ac:dyDescent="0.2">
      <c r="A526" s="333" t="str">
        <f t="shared" si="8"/>
        <v>27000TL</v>
      </c>
      <c r="B526" t="s">
        <v>984</v>
      </c>
      <c r="C526"/>
      <c r="D526" t="s">
        <v>1867</v>
      </c>
      <c r="E526" t="s">
        <v>985</v>
      </c>
      <c r="F526" t="s">
        <v>2525</v>
      </c>
      <c r="G526" s="432">
        <v>4819.2</v>
      </c>
      <c r="H526" s="432">
        <v>4819.2</v>
      </c>
      <c r="I526" s="432">
        <v>0</v>
      </c>
      <c r="J526" s="432">
        <v>0</v>
      </c>
    </row>
    <row r="527" spans="1:10" s="333" customFormat="1" x14ac:dyDescent="0.2">
      <c r="A527" s="333" t="str">
        <f t="shared" si="8"/>
        <v>27001TL</v>
      </c>
      <c r="B527" t="s">
        <v>986</v>
      </c>
      <c r="C527"/>
      <c r="D527" t="s">
        <v>1867</v>
      </c>
      <c r="E527" t="s">
        <v>987</v>
      </c>
      <c r="F527" t="s">
        <v>2525</v>
      </c>
      <c r="G527" s="432">
        <v>838.24</v>
      </c>
      <c r="H527" s="432">
        <v>838.24</v>
      </c>
      <c r="I527" s="432">
        <v>0</v>
      </c>
      <c r="J527" s="432">
        <v>0</v>
      </c>
    </row>
    <row r="528" spans="1:10" s="333" customFormat="1" x14ac:dyDescent="0.2">
      <c r="A528" s="333" t="str">
        <f t="shared" si="8"/>
        <v>27002TL</v>
      </c>
      <c r="B528" t="s">
        <v>3433</v>
      </c>
      <c r="C528"/>
      <c r="D528" t="s">
        <v>1867</v>
      </c>
      <c r="E528" t="s">
        <v>3434</v>
      </c>
      <c r="F528" t="s">
        <v>2525</v>
      </c>
      <c r="G528" s="432">
        <v>22.5</v>
      </c>
      <c r="H528" s="432">
        <v>22.5</v>
      </c>
      <c r="I528" s="432">
        <v>0</v>
      </c>
      <c r="J528" s="432">
        <v>0</v>
      </c>
    </row>
    <row r="529" spans="1:10" s="333" customFormat="1" x14ac:dyDescent="0.2">
      <c r="A529" s="333" t="str">
        <f t="shared" si="8"/>
        <v>27003TL</v>
      </c>
      <c r="B529" t="s">
        <v>988</v>
      </c>
      <c r="C529"/>
      <c r="D529" t="s">
        <v>1867</v>
      </c>
      <c r="E529" t="s">
        <v>989</v>
      </c>
      <c r="F529" t="s">
        <v>2525</v>
      </c>
      <c r="G529" s="432">
        <v>515598.31</v>
      </c>
      <c r="H529" s="432">
        <v>496114.56</v>
      </c>
      <c r="I529" s="432">
        <v>19483.75</v>
      </c>
      <c r="J529" s="432">
        <v>0</v>
      </c>
    </row>
    <row r="530" spans="1:10" s="333" customFormat="1" x14ac:dyDescent="0.2">
      <c r="A530" s="333" t="str">
        <f t="shared" si="8"/>
        <v>27099TL</v>
      </c>
      <c r="B530" t="s">
        <v>990</v>
      </c>
      <c r="C530"/>
      <c r="D530" t="s">
        <v>1867</v>
      </c>
      <c r="E530" t="s">
        <v>991</v>
      </c>
      <c r="F530" t="s">
        <v>2525</v>
      </c>
      <c r="G530" s="432">
        <v>9704.33</v>
      </c>
      <c r="H530" s="432">
        <v>9704.33</v>
      </c>
      <c r="I530" s="432">
        <v>0</v>
      </c>
      <c r="J530" s="432">
        <v>0</v>
      </c>
    </row>
    <row r="531" spans="1:10" s="333" customFormat="1" x14ac:dyDescent="0.2">
      <c r="A531" s="333" t="str">
        <f t="shared" si="8"/>
        <v>270993TL</v>
      </c>
      <c r="B531" t="s">
        <v>992</v>
      </c>
      <c r="C531"/>
      <c r="D531" t="s">
        <v>1867</v>
      </c>
      <c r="E531" t="s">
        <v>793</v>
      </c>
      <c r="F531" t="s">
        <v>2525</v>
      </c>
      <c r="G531" s="432">
        <v>9704.33</v>
      </c>
      <c r="H531" s="432">
        <v>9704.33</v>
      </c>
      <c r="I531" s="432">
        <v>0</v>
      </c>
      <c r="J531" s="432">
        <v>0</v>
      </c>
    </row>
    <row r="532" spans="1:10" s="333" customFormat="1" x14ac:dyDescent="0.2">
      <c r="A532" s="333" t="str">
        <f t="shared" si="8"/>
        <v>2709935TL</v>
      </c>
      <c r="B532" t="s">
        <v>2929</v>
      </c>
      <c r="C532"/>
      <c r="D532" t="s">
        <v>1867</v>
      </c>
      <c r="E532" t="s">
        <v>2930</v>
      </c>
      <c r="F532" t="s">
        <v>2525</v>
      </c>
      <c r="G532" s="432">
        <v>102.6</v>
      </c>
      <c r="H532" s="432">
        <v>102.6</v>
      </c>
      <c r="I532" s="432">
        <v>0</v>
      </c>
      <c r="J532" s="432">
        <v>0</v>
      </c>
    </row>
    <row r="533" spans="1:10" s="333" customFormat="1" x14ac:dyDescent="0.2">
      <c r="A533" s="333" t="str">
        <f t="shared" si="8"/>
        <v>2709939TL</v>
      </c>
      <c r="B533" t="s">
        <v>993</v>
      </c>
      <c r="C533"/>
      <c r="D533" t="s">
        <v>1867</v>
      </c>
      <c r="E533" t="s">
        <v>994</v>
      </c>
      <c r="F533" t="s">
        <v>2525</v>
      </c>
      <c r="G533" s="432">
        <v>9601.73</v>
      </c>
      <c r="H533" s="432">
        <v>9601.73</v>
      </c>
      <c r="I533" s="432">
        <v>0</v>
      </c>
      <c r="J533" s="432">
        <v>0</v>
      </c>
    </row>
    <row r="534" spans="1:10" s="333" customFormat="1" x14ac:dyDescent="0.2">
      <c r="A534" s="333" t="str">
        <f t="shared" si="8"/>
        <v>278TL</v>
      </c>
      <c r="B534" t="s">
        <v>995</v>
      </c>
      <c r="C534"/>
      <c r="D534" t="s">
        <v>1867</v>
      </c>
      <c r="E534" t="s">
        <v>996</v>
      </c>
      <c r="F534" t="s">
        <v>2525</v>
      </c>
      <c r="G534" s="432">
        <v>952946.01</v>
      </c>
      <c r="H534" s="432">
        <v>944521.95</v>
      </c>
      <c r="I534" s="432">
        <v>8424.06</v>
      </c>
      <c r="J534" s="432">
        <v>0</v>
      </c>
    </row>
    <row r="535" spans="1:10" s="333" customFormat="1" x14ac:dyDescent="0.2">
      <c r="A535" s="333" t="str">
        <f t="shared" si="8"/>
        <v>27800TL</v>
      </c>
      <c r="B535" t="s">
        <v>997</v>
      </c>
      <c r="C535"/>
      <c r="D535" t="s">
        <v>1867</v>
      </c>
      <c r="E535" t="s">
        <v>998</v>
      </c>
      <c r="F535" t="s">
        <v>2525</v>
      </c>
      <c r="G535" s="432">
        <v>7747.76</v>
      </c>
      <c r="H535" s="432">
        <v>0</v>
      </c>
      <c r="I535" s="432">
        <v>7747.76</v>
      </c>
      <c r="J535" s="432">
        <v>0</v>
      </c>
    </row>
    <row r="536" spans="1:10" s="333" customFormat="1" x14ac:dyDescent="0.2">
      <c r="A536" s="333" t="str">
        <f t="shared" si="8"/>
        <v>278000TL</v>
      </c>
      <c r="B536" t="s">
        <v>999</v>
      </c>
      <c r="C536"/>
      <c r="D536" t="s">
        <v>1867</v>
      </c>
      <c r="E536" t="s">
        <v>998</v>
      </c>
      <c r="F536" t="s">
        <v>2525</v>
      </c>
      <c r="G536" s="432">
        <v>6386.28</v>
      </c>
      <c r="H536" s="432">
        <v>0</v>
      </c>
      <c r="I536" s="432">
        <v>6386.28</v>
      </c>
      <c r="J536" s="432">
        <v>0</v>
      </c>
    </row>
    <row r="537" spans="1:10" s="333" customFormat="1" x14ac:dyDescent="0.2">
      <c r="A537" s="333" t="str">
        <f t="shared" si="8"/>
        <v>278002TL</v>
      </c>
      <c r="B537" t="s">
        <v>1000</v>
      </c>
      <c r="C537"/>
      <c r="D537" t="s">
        <v>1867</v>
      </c>
      <c r="E537" t="s">
        <v>998</v>
      </c>
      <c r="F537" t="s">
        <v>2525</v>
      </c>
      <c r="G537" s="432">
        <v>100</v>
      </c>
      <c r="H537" s="432">
        <v>0</v>
      </c>
      <c r="I537" s="432">
        <v>100</v>
      </c>
      <c r="J537" s="432">
        <v>0</v>
      </c>
    </row>
    <row r="538" spans="1:10" s="333" customFormat="1" x14ac:dyDescent="0.2">
      <c r="A538" s="333" t="str">
        <f t="shared" si="8"/>
        <v>278003TL</v>
      </c>
      <c r="B538" t="s">
        <v>1001</v>
      </c>
      <c r="C538"/>
      <c r="D538" t="s">
        <v>1867</v>
      </c>
      <c r="E538" t="s">
        <v>998</v>
      </c>
      <c r="F538" t="s">
        <v>2525</v>
      </c>
      <c r="G538" s="432">
        <v>1261.48</v>
      </c>
      <c r="H538" s="432">
        <v>0</v>
      </c>
      <c r="I538" s="432">
        <v>1261.48</v>
      </c>
      <c r="J538" s="432">
        <v>0</v>
      </c>
    </row>
    <row r="539" spans="1:10" s="333" customFormat="1" x14ac:dyDescent="0.2">
      <c r="A539" s="333" t="str">
        <f t="shared" si="8"/>
        <v>27802TL</v>
      </c>
      <c r="B539" t="s">
        <v>3141</v>
      </c>
      <c r="C539"/>
      <c r="D539" t="s">
        <v>1867</v>
      </c>
      <c r="E539" t="s">
        <v>3142</v>
      </c>
      <c r="F539" t="s">
        <v>2525</v>
      </c>
      <c r="G539" s="432">
        <v>1008.3</v>
      </c>
      <c r="H539" s="432">
        <v>332</v>
      </c>
      <c r="I539" s="432">
        <v>676.3</v>
      </c>
      <c r="J539" s="432">
        <v>0</v>
      </c>
    </row>
    <row r="540" spans="1:10" s="333" customFormat="1" x14ac:dyDescent="0.2">
      <c r="A540" s="333" t="str">
        <f t="shared" si="8"/>
        <v>278021TL</v>
      </c>
      <c r="B540" t="s">
        <v>3143</v>
      </c>
      <c r="C540"/>
      <c r="D540" t="s">
        <v>1867</v>
      </c>
      <c r="E540" t="s">
        <v>3144</v>
      </c>
      <c r="F540" t="s">
        <v>2525</v>
      </c>
      <c r="G540" s="432">
        <v>1008.3</v>
      </c>
      <c r="H540" s="432">
        <v>332</v>
      </c>
      <c r="I540" s="432">
        <v>676.3</v>
      </c>
      <c r="J540" s="432">
        <v>0</v>
      </c>
    </row>
    <row r="541" spans="1:10" s="333" customFormat="1" x14ac:dyDescent="0.2">
      <c r="A541" s="333" t="str">
        <f t="shared" si="8"/>
        <v>27803TL</v>
      </c>
      <c r="B541" t="s">
        <v>1002</v>
      </c>
      <c r="C541"/>
      <c r="D541" t="s">
        <v>1867</v>
      </c>
      <c r="E541" t="s">
        <v>1003</v>
      </c>
      <c r="F541" t="s">
        <v>2525</v>
      </c>
      <c r="G541" s="432">
        <v>278.97000000000003</v>
      </c>
      <c r="H541" s="432">
        <v>278.97000000000003</v>
      </c>
      <c r="I541" s="432">
        <v>0</v>
      </c>
      <c r="J541" s="432">
        <v>0</v>
      </c>
    </row>
    <row r="542" spans="1:10" s="333" customFormat="1" x14ac:dyDescent="0.2">
      <c r="A542" s="333" t="str">
        <f t="shared" si="8"/>
        <v>278039TL</v>
      </c>
      <c r="B542" t="s">
        <v>609</v>
      </c>
      <c r="C542"/>
      <c r="D542" t="s">
        <v>1867</v>
      </c>
      <c r="E542" t="s">
        <v>793</v>
      </c>
      <c r="F542" t="s">
        <v>2525</v>
      </c>
      <c r="G542" s="432">
        <v>278.97000000000003</v>
      </c>
      <c r="H542" s="432">
        <v>278.97000000000003</v>
      </c>
      <c r="I542" s="432">
        <v>0</v>
      </c>
      <c r="J542" s="432">
        <v>0</v>
      </c>
    </row>
    <row r="543" spans="1:10" s="333" customFormat="1" x14ac:dyDescent="0.2">
      <c r="A543" s="333" t="str">
        <f t="shared" si="8"/>
        <v>2780390TL</v>
      </c>
      <c r="B543" t="s">
        <v>610</v>
      </c>
      <c r="C543"/>
      <c r="D543" t="s">
        <v>1867</v>
      </c>
      <c r="E543" t="s">
        <v>611</v>
      </c>
      <c r="F543" t="s">
        <v>2525</v>
      </c>
      <c r="G543" s="432">
        <v>278.97000000000003</v>
      </c>
      <c r="H543" s="432">
        <v>278.97000000000003</v>
      </c>
      <c r="I543" s="432">
        <v>0</v>
      </c>
      <c r="J543" s="432">
        <v>0</v>
      </c>
    </row>
    <row r="544" spans="1:10" s="333" customFormat="1" x14ac:dyDescent="0.2">
      <c r="A544" s="333" t="str">
        <f t="shared" si="8"/>
        <v>27803904TL</v>
      </c>
      <c r="B544" t="s">
        <v>612</v>
      </c>
      <c r="C544"/>
      <c r="D544" t="s">
        <v>1867</v>
      </c>
      <c r="E544" t="s">
        <v>613</v>
      </c>
      <c r="F544" t="s">
        <v>2525</v>
      </c>
      <c r="G544" s="432">
        <v>278.97000000000003</v>
      </c>
      <c r="H544" s="432">
        <v>278.97000000000003</v>
      </c>
      <c r="I544" s="432">
        <v>0</v>
      </c>
      <c r="J544" s="432">
        <v>0</v>
      </c>
    </row>
    <row r="545" spans="1:10" s="333" customFormat="1" x14ac:dyDescent="0.2">
      <c r="A545" s="333" t="str">
        <f t="shared" si="8"/>
        <v>27803904TL</v>
      </c>
      <c r="B545" t="s">
        <v>612</v>
      </c>
      <c r="C545" t="s">
        <v>614</v>
      </c>
      <c r="D545" t="s">
        <v>1867</v>
      </c>
      <c r="E545" t="s">
        <v>613</v>
      </c>
      <c r="F545" t="s">
        <v>2525</v>
      </c>
      <c r="G545" s="432">
        <v>248.97</v>
      </c>
      <c r="H545" s="432">
        <v>248.97</v>
      </c>
      <c r="I545" s="432">
        <v>0</v>
      </c>
      <c r="J545" s="432">
        <v>0</v>
      </c>
    </row>
    <row r="546" spans="1:10" s="333" customFormat="1" x14ac:dyDescent="0.2">
      <c r="A546" s="333" t="str">
        <f t="shared" si="8"/>
        <v>27803904TL</v>
      </c>
      <c r="B546" t="s">
        <v>612</v>
      </c>
      <c r="C546" t="s">
        <v>121</v>
      </c>
      <c r="D546" t="s">
        <v>1867</v>
      </c>
      <c r="E546" t="s">
        <v>613</v>
      </c>
      <c r="F546" t="s">
        <v>2525</v>
      </c>
      <c r="G546" s="432">
        <v>30</v>
      </c>
      <c r="H546" s="432">
        <v>30</v>
      </c>
      <c r="I546" s="432">
        <v>0</v>
      </c>
      <c r="J546" s="432">
        <v>0</v>
      </c>
    </row>
    <row r="547" spans="1:10" s="333" customFormat="1" x14ac:dyDescent="0.2">
      <c r="A547" s="333" t="str">
        <f t="shared" si="8"/>
        <v>27899TL</v>
      </c>
      <c r="B547" t="s">
        <v>3145</v>
      </c>
      <c r="C547"/>
      <c r="D547" t="s">
        <v>1867</v>
      </c>
      <c r="E547" t="s">
        <v>3146</v>
      </c>
      <c r="F547" t="s">
        <v>2525</v>
      </c>
      <c r="G547" s="432">
        <v>943910.98</v>
      </c>
      <c r="H547" s="432">
        <v>943910.98</v>
      </c>
      <c r="I547" s="432">
        <v>0</v>
      </c>
      <c r="J547" s="432">
        <v>0</v>
      </c>
    </row>
    <row r="548" spans="1:10" s="333" customFormat="1" x14ac:dyDescent="0.2">
      <c r="A548" s="333" t="str">
        <f t="shared" si="8"/>
        <v>278992TL</v>
      </c>
      <c r="B548" t="s">
        <v>3147</v>
      </c>
      <c r="C548"/>
      <c r="D548" t="s">
        <v>1867</v>
      </c>
      <c r="E548" t="s">
        <v>3148</v>
      </c>
      <c r="F548" t="s">
        <v>2525</v>
      </c>
      <c r="G548" s="432">
        <v>55</v>
      </c>
      <c r="H548" s="432">
        <v>55</v>
      </c>
      <c r="I548" s="432">
        <v>0</v>
      </c>
      <c r="J548" s="432">
        <v>0</v>
      </c>
    </row>
    <row r="549" spans="1:10" s="333" customFormat="1" x14ac:dyDescent="0.2">
      <c r="A549" s="333" t="str">
        <f t="shared" si="8"/>
        <v>2789921TL</v>
      </c>
      <c r="B549" t="s">
        <v>3149</v>
      </c>
      <c r="C549"/>
      <c r="D549" t="s">
        <v>1867</v>
      </c>
      <c r="E549" t="s">
        <v>3150</v>
      </c>
      <c r="F549" t="s">
        <v>2525</v>
      </c>
      <c r="G549" s="432">
        <v>55</v>
      </c>
      <c r="H549" s="432">
        <v>55</v>
      </c>
      <c r="I549" s="432">
        <v>0</v>
      </c>
      <c r="J549" s="432">
        <v>0</v>
      </c>
    </row>
    <row r="550" spans="1:10" s="333" customFormat="1" x14ac:dyDescent="0.2">
      <c r="A550" s="333" t="str">
        <f t="shared" si="8"/>
        <v>27899210TL</v>
      </c>
      <c r="B550" t="s">
        <v>3151</v>
      </c>
      <c r="C550"/>
      <c r="D550" t="s">
        <v>1867</v>
      </c>
      <c r="E550" t="s">
        <v>3152</v>
      </c>
      <c r="F550" t="s">
        <v>2525</v>
      </c>
      <c r="G550" s="432">
        <v>55</v>
      </c>
      <c r="H550" s="432">
        <v>55</v>
      </c>
      <c r="I550" s="432">
        <v>0</v>
      </c>
      <c r="J550" s="432">
        <v>0</v>
      </c>
    </row>
    <row r="551" spans="1:10" s="333" customFormat="1" x14ac:dyDescent="0.2">
      <c r="A551" s="333" t="str">
        <f t="shared" si="8"/>
        <v>278994TL</v>
      </c>
      <c r="B551" t="s">
        <v>3435</v>
      </c>
      <c r="C551"/>
      <c r="D551" t="s">
        <v>1867</v>
      </c>
      <c r="E551" t="s">
        <v>3436</v>
      </c>
      <c r="F551" t="s">
        <v>2525</v>
      </c>
      <c r="G551" s="432">
        <v>943855.98</v>
      </c>
      <c r="H551" s="432">
        <v>943855.98</v>
      </c>
      <c r="I551" s="432">
        <v>0</v>
      </c>
      <c r="J551" s="432">
        <v>0</v>
      </c>
    </row>
    <row r="552" spans="1:10" s="333" customFormat="1" x14ac:dyDescent="0.2">
      <c r="A552" s="333" t="str">
        <f t="shared" si="8"/>
        <v>2789941TL</v>
      </c>
      <c r="B552" t="s">
        <v>3437</v>
      </c>
      <c r="C552"/>
      <c r="D552" t="s">
        <v>1867</v>
      </c>
      <c r="E552" t="s">
        <v>3438</v>
      </c>
      <c r="F552" t="s">
        <v>2525</v>
      </c>
      <c r="G552" s="432">
        <v>943855.98</v>
      </c>
      <c r="H552" s="432">
        <v>943855.98</v>
      </c>
      <c r="I552" s="432">
        <v>0</v>
      </c>
      <c r="J552" s="432">
        <v>0</v>
      </c>
    </row>
    <row r="553" spans="1:10" s="333" customFormat="1" x14ac:dyDescent="0.2">
      <c r="A553" s="333" t="str">
        <f t="shared" si="8"/>
        <v>279TL</v>
      </c>
      <c r="B553" t="s">
        <v>122</v>
      </c>
      <c r="C553"/>
      <c r="D553" t="s">
        <v>1867</v>
      </c>
      <c r="E553" t="s">
        <v>123</v>
      </c>
      <c r="F553" t="s">
        <v>2525</v>
      </c>
      <c r="G553" s="432">
        <v>7862766.6799999997</v>
      </c>
      <c r="H553" s="432">
        <v>7833127.9699999997</v>
      </c>
      <c r="I553" s="432">
        <v>29638.71</v>
      </c>
      <c r="J553" s="432">
        <v>0</v>
      </c>
    </row>
    <row r="554" spans="1:10" s="333" customFormat="1" x14ac:dyDescent="0.2">
      <c r="A554" s="333" t="str">
        <f t="shared" si="8"/>
        <v>27900TL</v>
      </c>
      <c r="B554" t="s">
        <v>124</v>
      </c>
      <c r="C554"/>
      <c r="D554" t="s">
        <v>1867</v>
      </c>
      <c r="E554" t="s">
        <v>998</v>
      </c>
      <c r="F554" t="s">
        <v>2525</v>
      </c>
      <c r="G554" s="432">
        <v>7862766.6799999997</v>
      </c>
      <c r="H554" s="432">
        <v>7833127.9699999997</v>
      </c>
      <c r="I554" s="432">
        <v>29638.71</v>
      </c>
      <c r="J554" s="432">
        <v>0</v>
      </c>
    </row>
    <row r="555" spans="1:10" s="333" customFormat="1" x14ac:dyDescent="0.2">
      <c r="A555" s="333" t="str">
        <f t="shared" si="8"/>
        <v>27900GBP</v>
      </c>
      <c r="B555" t="s">
        <v>124</v>
      </c>
      <c r="C555"/>
      <c r="D555" t="s">
        <v>747</v>
      </c>
      <c r="E555" t="s">
        <v>998</v>
      </c>
      <c r="F555" t="s">
        <v>2525</v>
      </c>
      <c r="G555" s="432">
        <v>6908.47</v>
      </c>
      <c r="H555" s="432">
        <v>0</v>
      </c>
      <c r="I555" s="432">
        <v>6908.47</v>
      </c>
      <c r="J555" s="432">
        <v>0</v>
      </c>
    </row>
    <row r="556" spans="1:10" s="333" customFormat="1" x14ac:dyDescent="0.2">
      <c r="A556" s="333" t="str">
        <f t="shared" si="8"/>
        <v>280TL</v>
      </c>
      <c r="B556" t="s">
        <v>1004</v>
      </c>
      <c r="C556"/>
      <c r="D556" t="s">
        <v>1867</v>
      </c>
      <c r="E556" t="s">
        <v>1005</v>
      </c>
      <c r="F556" t="s">
        <v>2525</v>
      </c>
      <c r="G556" s="432">
        <v>91505690673.960007</v>
      </c>
      <c r="H556" s="432">
        <v>91505420159.679993</v>
      </c>
      <c r="I556" s="432">
        <v>270514.28000000003</v>
      </c>
      <c r="J556" s="432">
        <v>0</v>
      </c>
    </row>
    <row r="557" spans="1:10" s="333" customFormat="1" x14ac:dyDescent="0.2">
      <c r="A557" s="333" t="str">
        <f t="shared" si="8"/>
        <v>28000TL</v>
      </c>
      <c r="B557" t="s">
        <v>1006</v>
      </c>
      <c r="C557"/>
      <c r="D557" t="s">
        <v>1867</v>
      </c>
      <c r="E557" t="s">
        <v>1007</v>
      </c>
      <c r="F557" t="s">
        <v>2525</v>
      </c>
      <c r="G557" s="432">
        <v>3625</v>
      </c>
      <c r="H557" s="432">
        <v>3625</v>
      </c>
      <c r="I557" s="432">
        <v>0</v>
      </c>
      <c r="J557" s="432">
        <v>0</v>
      </c>
    </row>
    <row r="558" spans="1:10" s="333" customFormat="1" x14ac:dyDescent="0.2">
      <c r="A558" s="333" t="str">
        <f t="shared" si="8"/>
        <v>280000TL</v>
      </c>
      <c r="B558" t="s">
        <v>3439</v>
      </c>
      <c r="C558"/>
      <c r="D558" t="s">
        <v>1867</v>
      </c>
      <c r="E558" t="s">
        <v>3440</v>
      </c>
      <c r="F558" t="s">
        <v>2525</v>
      </c>
      <c r="G558" s="432">
        <v>3625</v>
      </c>
      <c r="H558" s="432">
        <v>3625</v>
      </c>
      <c r="I558" s="432">
        <v>0</v>
      </c>
      <c r="J558" s="432">
        <v>0</v>
      </c>
    </row>
    <row r="559" spans="1:10" s="333" customFormat="1" x14ac:dyDescent="0.2">
      <c r="A559" s="333" t="str">
        <f t="shared" si="8"/>
        <v>2800001TL</v>
      </c>
      <c r="B559" t="s">
        <v>3441</v>
      </c>
      <c r="C559"/>
      <c r="D559" t="s">
        <v>1867</v>
      </c>
      <c r="E559" t="s">
        <v>3440</v>
      </c>
      <c r="F559" t="s">
        <v>2525</v>
      </c>
      <c r="G559" s="432">
        <v>3625</v>
      </c>
      <c r="H559" s="432">
        <v>3625</v>
      </c>
      <c r="I559" s="432">
        <v>0</v>
      </c>
      <c r="J559" s="432">
        <v>0</v>
      </c>
    </row>
    <row r="560" spans="1:10" s="333" customFormat="1" x14ac:dyDescent="0.2">
      <c r="A560" s="372" t="str">
        <f t="shared" si="8"/>
        <v>28001TL</v>
      </c>
      <c r="B560" s="372" t="s">
        <v>1008</v>
      </c>
      <c r="C560" s="372"/>
      <c r="D560" s="372" t="s">
        <v>1867</v>
      </c>
      <c r="E560" s="372" t="s">
        <v>1009</v>
      </c>
      <c r="F560" s="372" t="s">
        <v>2525</v>
      </c>
      <c r="G560" s="433">
        <v>76137376.180000007</v>
      </c>
      <c r="H560" s="433">
        <v>75903370.640000001</v>
      </c>
      <c r="I560" s="433">
        <v>234005.54</v>
      </c>
      <c r="J560" s="432">
        <v>0</v>
      </c>
    </row>
    <row r="561" spans="1:10" s="333" customFormat="1" x14ac:dyDescent="0.2">
      <c r="A561" s="333" t="str">
        <f t="shared" si="8"/>
        <v>280010TL</v>
      </c>
      <c r="B561" t="s">
        <v>1010</v>
      </c>
      <c r="C561"/>
      <c r="D561" t="s">
        <v>1867</v>
      </c>
      <c r="E561" t="s">
        <v>1011</v>
      </c>
      <c r="F561" t="s">
        <v>2525</v>
      </c>
      <c r="G561" s="432">
        <v>901680.51</v>
      </c>
      <c r="H561" s="432">
        <v>690749.65</v>
      </c>
      <c r="I561" s="432">
        <v>210930.86</v>
      </c>
      <c r="J561" s="432">
        <v>0</v>
      </c>
    </row>
    <row r="562" spans="1:10" s="333" customFormat="1" x14ac:dyDescent="0.2">
      <c r="A562" s="333" t="str">
        <f t="shared" si="8"/>
        <v>280011TL</v>
      </c>
      <c r="B562" t="s">
        <v>1012</v>
      </c>
      <c r="C562"/>
      <c r="D562" t="s">
        <v>1867</v>
      </c>
      <c r="E562" t="s">
        <v>1013</v>
      </c>
      <c r="F562" t="s">
        <v>2525</v>
      </c>
      <c r="G562" s="432">
        <v>184578.43</v>
      </c>
      <c r="H562" s="432">
        <v>161503.75</v>
      </c>
      <c r="I562" s="432">
        <v>23074.68</v>
      </c>
      <c r="J562" s="432">
        <v>0</v>
      </c>
    </row>
    <row r="563" spans="1:10" s="333" customFormat="1" x14ac:dyDescent="0.2">
      <c r="A563" s="333" t="str">
        <f t="shared" si="8"/>
        <v>280019TL</v>
      </c>
      <c r="B563" t="s">
        <v>1014</v>
      </c>
      <c r="C563"/>
      <c r="D563" t="s">
        <v>1867</v>
      </c>
      <c r="E563" t="s">
        <v>793</v>
      </c>
      <c r="F563" t="s">
        <v>2525</v>
      </c>
      <c r="G563" s="432">
        <v>75051117.239999995</v>
      </c>
      <c r="H563" s="432">
        <v>75051117.239999995</v>
      </c>
      <c r="I563" s="432">
        <v>0</v>
      </c>
      <c r="J563" s="432">
        <v>0</v>
      </c>
    </row>
    <row r="564" spans="1:10" s="333" customFormat="1" x14ac:dyDescent="0.2">
      <c r="A564" s="333" t="str">
        <f t="shared" si="8"/>
        <v>2800193TL</v>
      </c>
      <c r="B564" t="s">
        <v>1015</v>
      </c>
      <c r="C564"/>
      <c r="D564" t="s">
        <v>1867</v>
      </c>
      <c r="E564" t="s">
        <v>1016</v>
      </c>
      <c r="F564" t="s">
        <v>2525</v>
      </c>
      <c r="G564" s="432">
        <v>75051117.239999995</v>
      </c>
      <c r="H564" s="432">
        <v>75051117.239999995</v>
      </c>
      <c r="I564" s="432">
        <v>0</v>
      </c>
      <c r="J564" s="432">
        <v>0</v>
      </c>
    </row>
    <row r="565" spans="1:10" s="333" customFormat="1" x14ac:dyDescent="0.2">
      <c r="A565" s="333" t="str">
        <f t="shared" si="8"/>
        <v>28001931TL</v>
      </c>
      <c r="B565" t="s">
        <v>1017</v>
      </c>
      <c r="C565"/>
      <c r="D565" t="s">
        <v>1867</v>
      </c>
      <c r="E565" t="s">
        <v>1018</v>
      </c>
      <c r="F565" t="s">
        <v>2525</v>
      </c>
      <c r="G565" s="432">
        <v>75051117.239999995</v>
      </c>
      <c r="H565" s="432">
        <v>75051117.239999995</v>
      </c>
      <c r="I565" s="432">
        <v>0</v>
      </c>
      <c r="J565" s="432">
        <v>0</v>
      </c>
    </row>
    <row r="566" spans="1:10" s="333" customFormat="1" x14ac:dyDescent="0.2">
      <c r="A566" s="333" t="str">
        <f t="shared" si="8"/>
        <v>28002TL</v>
      </c>
      <c r="B566" t="s">
        <v>1019</v>
      </c>
      <c r="C566"/>
      <c r="D566" t="s">
        <v>1867</v>
      </c>
      <c r="E566" t="s">
        <v>1020</v>
      </c>
      <c r="F566" t="s">
        <v>2525</v>
      </c>
      <c r="G566" s="432">
        <v>5925.17</v>
      </c>
      <c r="H566" s="432">
        <v>4565.95</v>
      </c>
      <c r="I566" s="432">
        <v>1359.22</v>
      </c>
      <c r="J566" s="432">
        <v>0</v>
      </c>
    </row>
    <row r="567" spans="1:10" s="333" customFormat="1" x14ac:dyDescent="0.2">
      <c r="A567" s="333" t="str">
        <f t="shared" si="8"/>
        <v>28002TL</v>
      </c>
      <c r="B567" t="s">
        <v>1019</v>
      </c>
      <c r="C567" t="s">
        <v>2575</v>
      </c>
      <c r="D567" t="s">
        <v>1867</v>
      </c>
      <c r="E567" t="s">
        <v>2576</v>
      </c>
      <c r="F567" t="s">
        <v>2525</v>
      </c>
      <c r="G567" s="432">
        <v>5925.17</v>
      </c>
      <c r="H567" s="432">
        <v>4565.95</v>
      </c>
      <c r="I567" s="432">
        <v>1359.22</v>
      </c>
      <c r="J567" s="432">
        <v>0</v>
      </c>
    </row>
    <row r="568" spans="1:10" s="333" customFormat="1" x14ac:dyDescent="0.2">
      <c r="A568" s="333" t="str">
        <f t="shared" si="8"/>
        <v>28099TL</v>
      </c>
      <c r="B568" t="s">
        <v>1021</v>
      </c>
      <c r="C568"/>
      <c r="D568" t="s">
        <v>1867</v>
      </c>
      <c r="E568" t="s">
        <v>1022</v>
      </c>
      <c r="F568" t="s">
        <v>2525</v>
      </c>
      <c r="G568" s="432">
        <v>91429543747.610001</v>
      </c>
      <c r="H568" s="432">
        <v>91429508598.089996</v>
      </c>
      <c r="I568" s="432">
        <v>35149.519999999997</v>
      </c>
      <c r="J568" s="432">
        <v>0</v>
      </c>
    </row>
    <row r="569" spans="1:10" s="333" customFormat="1" x14ac:dyDescent="0.2">
      <c r="A569" s="333" t="str">
        <f t="shared" si="8"/>
        <v>280992TL</v>
      </c>
      <c r="B569" t="s">
        <v>125</v>
      </c>
      <c r="C569"/>
      <c r="D569" t="s">
        <v>1867</v>
      </c>
      <c r="E569" t="s">
        <v>126</v>
      </c>
      <c r="F569" t="s">
        <v>2525</v>
      </c>
      <c r="G569" s="432">
        <v>6085</v>
      </c>
      <c r="H569" s="432">
        <v>6085</v>
      </c>
      <c r="I569" s="432">
        <v>0</v>
      </c>
      <c r="J569" s="432">
        <v>0</v>
      </c>
    </row>
    <row r="570" spans="1:10" s="333" customFormat="1" x14ac:dyDescent="0.2">
      <c r="A570" s="333" t="str">
        <f t="shared" si="8"/>
        <v>280995TL</v>
      </c>
      <c r="B570" t="s">
        <v>1024</v>
      </c>
      <c r="C570"/>
      <c r="D570" t="s">
        <v>1867</v>
      </c>
      <c r="E570" t="s">
        <v>1025</v>
      </c>
      <c r="F570" t="s">
        <v>2525</v>
      </c>
      <c r="G570" s="432">
        <v>90960765925.559998</v>
      </c>
      <c r="H570" s="432">
        <v>90960739236.039993</v>
      </c>
      <c r="I570" s="432">
        <v>26689.52</v>
      </c>
      <c r="J570" s="432">
        <v>0</v>
      </c>
    </row>
    <row r="571" spans="1:10" s="333" customFormat="1" x14ac:dyDescent="0.2">
      <c r="A571" s="333" t="str">
        <f t="shared" si="8"/>
        <v>2809950TL</v>
      </c>
      <c r="B571" t="s">
        <v>615</v>
      </c>
      <c r="C571"/>
      <c r="D571" t="s">
        <v>1867</v>
      </c>
      <c r="E571" t="s">
        <v>616</v>
      </c>
      <c r="F571" t="s">
        <v>2525</v>
      </c>
      <c r="G571" s="432">
        <v>4191646.36</v>
      </c>
      <c r="H571" s="432">
        <v>4191646.36</v>
      </c>
      <c r="I571" s="432">
        <v>0</v>
      </c>
      <c r="J571" s="432">
        <v>0</v>
      </c>
    </row>
    <row r="572" spans="1:10" s="333" customFormat="1" x14ac:dyDescent="0.2">
      <c r="A572" s="333" t="str">
        <f t="shared" si="8"/>
        <v>2809952TL</v>
      </c>
      <c r="B572" t="s">
        <v>2931</v>
      </c>
      <c r="C572"/>
      <c r="D572" t="s">
        <v>1867</v>
      </c>
      <c r="E572" t="s">
        <v>2932</v>
      </c>
      <c r="F572" t="s">
        <v>2525</v>
      </c>
      <c r="G572" s="432">
        <v>31239.73</v>
      </c>
      <c r="H572" s="432">
        <v>4549.7299999999996</v>
      </c>
      <c r="I572" s="432">
        <v>26690</v>
      </c>
      <c r="J572" s="432">
        <v>0</v>
      </c>
    </row>
    <row r="573" spans="1:10" s="333" customFormat="1" x14ac:dyDescent="0.2">
      <c r="A573" s="333" t="str">
        <f t="shared" si="8"/>
        <v>2809953TL</v>
      </c>
      <c r="B573" t="s">
        <v>1026</v>
      </c>
      <c r="C573"/>
      <c r="D573" t="s">
        <v>1867</v>
      </c>
      <c r="E573" t="s">
        <v>1027</v>
      </c>
      <c r="F573" t="s">
        <v>2525</v>
      </c>
      <c r="G573" s="432">
        <v>90612721403.710007</v>
      </c>
      <c r="H573" s="432">
        <v>90612721404.190002</v>
      </c>
      <c r="I573" s="432">
        <v>0</v>
      </c>
      <c r="J573" s="432">
        <v>0.48</v>
      </c>
    </row>
    <row r="574" spans="1:10" s="333" customFormat="1" x14ac:dyDescent="0.2">
      <c r="A574" s="333" t="str">
        <f t="shared" si="8"/>
        <v>2809959TL</v>
      </c>
      <c r="B574" t="s">
        <v>1028</v>
      </c>
      <c r="C574"/>
      <c r="D574" t="s">
        <v>1867</v>
      </c>
      <c r="E574" t="s">
        <v>1029</v>
      </c>
      <c r="F574" t="s">
        <v>2525</v>
      </c>
      <c r="G574" s="432">
        <v>343821635.75999999</v>
      </c>
      <c r="H574" s="432">
        <v>343821635.75999999</v>
      </c>
      <c r="I574" s="432">
        <v>0</v>
      </c>
      <c r="J574" s="432">
        <v>0</v>
      </c>
    </row>
    <row r="575" spans="1:10" s="333" customFormat="1" x14ac:dyDescent="0.2">
      <c r="A575" s="333" t="str">
        <f t="shared" si="8"/>
        <v>28099592TL</v>
      </c>
      <c r="B575" t="s">
        <v>127</v>
      </c>
      <c r="C575"/>
      <c r="D575" t="s">
        <v>1867</v>
      </c>
      <c r="E575" t="s">
        <v>1030</v>
      </c>
      <c r="F575" t="s">
        <v>2525</v>
      </c>
      <c r="G575" s="432">
        <v>343821635.75999999</v>
      </c>
      <c r="H575" s="432">
        <v>343821635.75999999</v>
      </c>
      <c r="I575" s="432">
        <v>0</v>
      </c>
      <c r="J575" s="432">
        <v>0</v>
      </c>
    </row>
    <row r="576" spans="1:10" s="333" customFormat="1" x14ac:dyDescent="0.2">
      <c r="A576" s="333" t="str">
        <f t="shared" si="8"/>
        <v>280996TL</v>
      </c>
      <c r="B576" t="s">
        <v>1031</v>
      </c>
      <c r="C576"/>
      <c r="D576" t="s">
        <v>1867</v>
      </c>
      <c r="E576" t="s">
        <v>1032</v>
      </c>
      <c r="F576" t="s">
        <v>2525</v>
      </c>
      <c r="G576" s="432">
        <v>393411706.39999998</v>
      </c>
      <c r="H576" s="432">
        <v>393411706.39999998</v>
      </c>
      <c r="I576" s="432">
        <v>0</v>
      </c>
      <c r="J576" s="432">
        <v>0</v>
      </c>
    </row>
    <row r="577" spans="1:10" s="333" customFormat="1" x14ac:dyDescent="0.2">
      <c r="A577" s="333" t="str">
        <f t="shared" si="8"/>
        <v>2809962TL</v>
      </c>
      <c r="B577" t="s">
        <v>1033</v>
      </c>
      <c r="C577"/>
      <c r="D577" t="s">
        <v>1867</v>
      </c>
      <c r="E577" t="s">
        <v>1034</v>
      </c>
      <c r="F577" t="s">
        <v>2525</v>
      </c>
      <c r="G577" s="432">
        <v>393411706.39999998</v>
      </c>
      <c r="H577" s="432">
        <v>393411706.39999998</v>
      </c>
      <c r="I577" s="432">
        <v>0</v>
      </c>
      <c r="J577" s="432">
        <v>0</v>
      </c>
    </row>
    <row r="578" spans="1:10" s="333" customFormat="1" x14ac:dyDescent="0.2">
      <c r="A578" s="333" t="str">
        <f t="shared" si="8"/>
        <v>280997TL</v>
      </c>
      <c r="B578" t="s">
        <v>1035</v>
      </c>
      <c r="C578"/>
      <c r="D578" t="s">
        <v>1867</v>
      </c>
      <c r="E578" t="s">
        <v>1036</v>
      </c>
      <c r="F578" t="s">
        <v>2525</v>
      </c>
      <c r="G578" s="432">
        <v>72812812.590000004</v>
      </c>
      <c r="H578" s="432">
        <v>72812812.590000004</v>
      </c>
      <c r="I578" s="432">
        <v>0</v>
      </c>
      <c r="J578" s="432">
        <v>0</v>
      </c>
    </row>
    <row r="579" spans="1:10" s="333" customFormat="1" x14ac:dyDescent="0.2">
      <c r="A579" s="333" t="str">
        <f t="shared" ref="A579:A642" si="9">CONCATENATE(B579,D579)</f>
        <v>280998TL</v>
      </c>
      <c r="B579" t="s">
        <v>1037</v>
      </c>
      <c r="C579"/>
      <c r="D579" t="s">
        <v>1867</v>
      </c>
      <c r="E579" t="s">
        <v>1038</v>
      </c>
      <c r="F579" t="s">
        <v>2525</v>
      </c>
      <c r="G579" s="432">
        <v>2547218.06</v>
      </c>
      <c r="H579" s="432">
        <v>2538758.06</v>
      </c>
      <c r="I579" s="432">
        <v>8460</v>
      </c>
      <c r="J579" s="432">
        <v>0</v>
      </c>
    </row>
    <row r="580" spans="1:10" s="333" customFormat="1" x14ac:dyDescent="0.2">
      <c r="A580" s="333" t="str">
        <f t="shared" si="9"/>
        <v>2809980TL</v>
      </c>
      <c r="B580" t="s">
        <v>1039</v>
      </c>
      <c r="C580"/>
      <c r="D580" t="s">
        <v>1867</v>
      </c>
      <c r="E580" t="s">
        <v>1040</v>
      </c>
      <c r="F580" t="s">
        <v>2525</v>
      </c>
      <c r="G580" s="432">
        <v>2538654.4300000002</v>
      </c>
      <c r="H580" s="432">
        <v>2538654.4300000002</v>
      </c>
      <c r="I580" s="432">
        <v>0</v>
      </c>
      <c r="J580" s="432">
        <v>0</v>
      </c>
    </row>
    <row r="581" spans="1:10" s="333" customFormat="1" x14ac:dyDescent="0.2">
      <c r="A581" s="333" t="str">
        <f t="shared" si="9"/>
        <v>28099802TL</v>
      </c>
      <c r="B581" t="s">
        <v>3153</v>
      </c>
      <c r="C581"/>
      <c r="D581" t="s">
        <v>1867</v>
      </c>
      <c r="E581" t="s">
        <v>3154</v>
      </c>
      <c r="F581" t="s">
        <v>2525</v>
      </c>
      <c r="G581" s="432">
        <v>70807.45</v>
      </c>
      <c r="H581" s="432">
        <v>70807.45</v>
      </c>
      <c r="I581" s="432">
        <v>0</v>
      </c>
      <c r="J581" s="432">
        <v>0</v>
      </c>
    </row>
    <row r="582" spans="1:10" s="333" customFormat="1" x14ac:dyDescent="0.2">
      <c r="A582" s="333" t="str">
        <f t="shared" si="9"/>
        <v>28099806TL</v>
      </c>
      <c r="B582" t="s">
        <v>1041</v>
      </c>
      <c r="C582"/>
      <c r="D582" t="s">
        <v>1867</v>
      </c>
      <c r="E582" t="s">
        <v>1042</v>
      </c>
      <c r="F582" t="s">
        <v>2525</v>
      </c>
      <c r="G582" s="432">
        <v>2467846.98</v>
      </c>
      <c r="H582" s="432">
        <v>2467846.98</v>
      </c>
      <c r="I582" s="432">
        <v>0</v>
      </c>
      <c r="J582" s="432">
        <v>0</v>
      </c>
    </row>
    <row r="583" spans="1:10" s="333" customFormat="1" x14ac:dyDescent="0.2">
      <c r="A583" s="333" t="str">
        <f t="shared" si="9"/>
        <v>2809984TL</v>
      </c>
      <c r="B583" t="s">
        <v>3155</v>
      </c>
      <c r="C583"/>
      <c r="D583" t="s">
        <v>1867</v>
      </c>
      <c r="E583" t="s">
        <v>3156</v>
      </c>
      <c r="F583" t="s">
        <v>2525</v>
      </c>
      <c r="G583" s="432">
        <v>103.63</v>
      </c>
      <c r="H583" s="432">
        <v>103.63</v>
      </c>
      <c r="I583" s="432">
        <v>0</v>
      </c>
      <c r="J583" s="432">
        <v>0</v>
      </c>
    </row>
    <row r="584" spans="1:10" s="333" customFormat="1" x14ac:dyDescent="0.2">
      <c r="A584" s="333" t="str">
        <f t="shared" si="9"/>
        <v>28099849TL</v>
      </c>
      <c r="B584" t="s">
        <v>3157</v>
      </c>
      <c r="C584"/>
      <c r="D584" t="s">
        <v>1867</v>
      </c>
      <c r="E584" t="s">
        <v>3158</v>
      </c>
      <c r="F584" t="s">
        <v>2525</v>
      </c>
      <c r="G584" s="432">
        <v>103.63</v>
      </c>
      <c r="H584" s="432">
        <v>103.63</v>
      </c>
      <c r="I584" s="432">
        <v>0</v>
      </c>
      <c r="J584" s="432">
        <v>0</v>
      </c>
    </row>
    <row r="585" spans="1:10" s="333" customFormat="1" x14ac:dyDescent="0.2">
      <c r="A585" s="333" t="str">
        <f t="shared" si="9"/>
        <v>2809987TL</v>
      </c>
      <c r="B585" t="s">
        <v>3442</v>
      </c>
      <c r="C585"/>
      <c r="D585" t="s">
        <v>1867</v>
      </c>
      <c r="E585" t="s">
        <v>2231</v>
      </c>
      <c r="F585" t="s">
        <v>2525</v>
      </c>
      <c r="G585" s="432">
        <v>8460</v>
      </c>
      <c r="H585" s="432">
        <v>0</v>
      </c>
      <c r="I585" s="432">
        <v>8460</v>
      </c>
      <c r="J585" s="432">
        <v>0</v>
      </c>
    </row>
    <row r="586" spans="1:10" s="333" customFormat="1" x14ac:dyDescent="0.2">
      <c r="A586" s="333" t="str">
        <f t="shared" si="9"/>
        <v>28099870TL</v>
      </c>
      <c r="B586" t="s">
        <v>3443</v>
      </c>
      <c r="C586"/>
      <c r="D586" t="s">
        <v>1867</v>
      </c>
      <c r="E586" t="s">
        <v>3444</v>
      </c>
      <c r="F586" t="s">
        <v>2525</v>
      </c>
      <c r="G586" s="432">
        <v>8460</v>
      </c>
      <c r="H586" s="432">
        <v>0</v>
      </c>
      <c r="I586" s="432">
        <v>8460</v>
      </c>
      <c r="J586" s="432">
        <v>0</v>
      </c>
    </row>
    <row r="587" spans="1:10" s="333" customFormat="1" x14ac:dyDescent="0.2">
      <c r="A587" s="333" t="str">
        <f t="shared" si="9"/>
        <v>281TL</v>
      </c>
      <c r="B587" t="s">
        <v>1043</v>
      </c>
      <c r="C587"/>
      <c r="D587" t="s">
        <v>1867</v>
      </c>
      <c r="E587" t="s">
        <v>1005</v>
      </c>
      <c r="F587" t="s">
        <v>2525</v>
      </c>
      <c r="G587" s="432">
        <v>24545083.199999999</v>
      </c>
      <c r="H587" s="432">
        <v>24545083.199999999</v>
      </c>
      <c r="I587" s="432">
        <v>0</v>
      </c>
      <c r="J587" s="432">
        <v>0</v>
      </c>
    </row>
    <row r="588" spans="1:10" s="333" customFormat="1" x14ac:dyDescent="0.2">
      <c r="A588" s="333" t="str">
        <f t="shared" si="9"/>
        <v>28102TL</v>
      </c>
      <c r="B588" t="s">
        <v>3445</v>
      </c>
      <c r="C588"/>
      <c r="D588" t="s">
        <v>1867</v>
      </c>
      <c r="E588" t="s">
        <v>1020</v>
      </c>
      <c r="F588" t="s">
        <v>2525</v>
      </c>
      <c r="G588" s="432">
        <v>4252</v>
      </c>
      <c r="H588" s="432">
        <v>4252</v>
      </c>
      <c r="I588" s="432">
        <v>0</v>
      </c>
      <c r="J588" s="432">
        <v>0</v>
      </c>
    </row>
    <row r="589" spans="1:10" s="333" customFormat="1" x14ac:dyDescent="0.2">
      <c r="A589" s="333" t="str">
        <f t="shared" si="9"/>
        <v>28102USD</v>
      </c>
      <c r="B589" t="s">
        <v>3445</v>
      </c>
      <c r="C589"/>
      <c r="D589" t="s">
        <v>2515</v>
      </c>
      <c r="E589" t="s">
        <v>1020</v>
      </c>
      <c r="F589" t="s">
        <v>2525</v>
      </c>
      <c r="G589" s="432">
        <v>300</v>
      </c>
      <c r="H589" s="432">
        <v>300</v>
      </c>
      <c r="I589" s="432">
        <v>0</v>
      </c>
      <c r="J589" s="432">
        <v>0</v>
      </c>
    </row>
    <row r="590" spans="1:10" s="333" customFormat="1" x14ac:dyDescent="0.2">
      <c r="A590" s="333" t="str">
        <f t="shared" si="9"/>
        <v>28199TL</v>
      </c>
      <c r="B590" t="s">
        <v>1044</v>
      </c>
      <c r="C590"/>
      <c r="D590" t="s">
        <v>1867</v>
      </c>
      <c r="E590" t="s">
        <v>1022</v>
      </c>
      <c r="F590" t="s">
        <v>2525</v>
      </c>
      <c r="G590" s="432">
        <v>24540831.199999999</v>
      </c>
      <c r="H590" s="432">
        <v>24540831.199999999</v>
      </c>
      <c r="I590" s="432">
        <v>0</v>
      </c>
      <c r="J590" s="432">
        <v>0</v>
      </c>
    </row>
    <row r="591" spans="1:10" s="333" customFormat="1" x14ac:dyDescent="0.2">
      <c r="A591" s="333" t="str">
        <f t="shared" si="9"/>
        <v>281995TL</v>
      </c>
      <c r="B591" t="s">
        <v>1045</v>
      </c>
      <c r="C591"/>
      <c r="D591" t="s">
        <v>1867</v>
      </c>
      <c r="E591" t="s">
        <v>1025</v>
      </c>
      <c r="F591" t="s">
        <v>2525</v>
      </c>
      <c r="G591" s="432">
        <v>17521427.530000001</v>
      </c>
      <c r="H591" s="432">
        <v>17521427.530000001</v>
      </c>
      <c r="I591" s="432">
        <v>0</v>
      </c>
      <c r="J591" s="432">
        <v>0</v>
      </c>
    </row>
    <row r="592" spans="1:10" s="333" customFormat="1" x14ac:dyDescent="0.2">
      <c r="A592" s="333" t="str">
        <f t="shared" si="9"/>
        <v>2819951TL</v>
      </c>
      <c r="B592" t="s">
        <v>1046</v>
      </c>
      <c r="C592"/>
      <c r="D592" t="s">
        <v>1867</v>
      </c>
      <c r="E592" t="s">
        <v>1036</v>
      </c>
      <c r="F592" t="s">
        <v>2525</v>
      </c>
      <c r="G592" s="432">
        <v>27447.69</v>
      </c>
      <c r="H592" s="432">
        <v>27447.69</v>
      </c>
      <c r="I592" s="432">
        <v>0</v>
      </c>
      <c r="J592" s="432">
        <v>0</v>
      </c>
    </row>
    <row r="593" spans="1:10" s="333" customFormat="1" x14ac:dyDescent="0.2">
      <c r="A593" s="333" t="str">
        <f t="shared" si="9"/>
        <v>2819951USD</v>
      </c>
      <c r="B593" t="s">
        <v>1046</v>
      </c>
      <c r="C593"/>
      <c r="D593" t="s">
        <v>2515</v>
      </c>
      <c r="E593" t="s">
        <v>1036</v>
      </c>
      <c r="F593" t="s">
        <v>2525</v>
      </c>
      <c r="G593" s="432">
        <v>2150.39</v>
      </c>
      <c r="H593" s="432">
        <v>2150.39</v>
      </c>
      <c r="I593" s="432">
        <v>0</v>
      </c>
      <c r="J593" s="432">
        <v>0</v>
      </c>
    </row>
    <row r="594" spans="1:10" s="333" customFormat="1" x14ac:dyDescent="0.2">
      <c r="A594" s="333" t="str">
        <f t="shared" si="9"/>
        <v>2819951GBP</v>
      </c>
      <c r="B594" t="s">
        <v>1046</v>
      </c>
      <c r="C594"/>
      <c r="D594" t="s">
        <v>747</v>
      </c>
      <c r="E594" t="s">
        <v>1036</v>
      </c>
      <c r="F594" t="s">
        <v>2525</v>
      </c>
      <c r="G594" s="432">
        <v>549.53</v>
      </c>
      <c r="H594" s="432">
        <v>549.53</v>
      </c>
      <c r="I594" s="432">
        <v>0</v>
      </c>
      <c r="J594" s="432">
        <v>0</v>
      </c>
    </row>
    <row r="595" spans="1:10" s="333" customFormat="1" x14ac:dyDescent="0.2">
      <c r="A595" s="333" t="str">
        <f t="shared" si="9"/>
        <v>2819951EUR</v>
      </c>
      <c r="B595" t="s">
        <v>1046</v>
      </c>
      <c r="C595"/>
      <c r="D595" t="s">
        <v>748</v>
      </c>
      <c r="E595" t="s">
        <v>1036</v>
      </c>
      <c r="F595" t="s">
        <v>2525</v>
      </c>
      <c r="G595" s="432">
        <v>1147.98</v>
      </c>
      <c r="H595" s="432">
        <v>1147.98</v>
      </c>
      <c r="I595" s="432">
        <v>0</v>
      </c>
      <c r="J595" s="432">
        <v>0</v>
      </c>
    </row>
    <row r="596" spans="1:10" s="333" customFormat="1" x14ac:dyDescent="0.2">
      <c r="A596" s="333" t="str">
        <f t="shared" si="9"/>
        <v>2819959TL</v>
      </c>
      <c r="B596" t="s">
        <v>1047</v>
      </c>
      <c r="C596"/>
      <c r="D596" t="s">
        <v>1867</v>
      </c>
      <c r="E596" t="s">
        <v>1025</v>
      </c>
      <c r="F596" t="s">
        <v>2525</v>
      </c>
      <c r="G596" s="432">
        <v>17493979.84</v>
      </c>
      <c r="H596" s="432">
        <v>17493979.84</v>
      </c>
      <c r="I596" s="432">
        <v>0</v>
      </c>
      <c r="J596" s="432">
        <v>0</v>
      </c>
    </row>
    <row r="597" spans="1:10" s="333" customFormat="1" x14ac:dyDescent="0.2">
      <c r="A597" s="333" t="str">
        <f t="shared" si="9"/>
        <v>28199593TL</v>
      </c>
      <c r="B597" t="s">
        <v>617</v>
      </c>
      <c r="C597"/>
      <c r="D597" t="s">
        <v>1867</v>
      </c>
      <c r="E597" t="s">
        <v>1048</v>
      </c>
      <c r="F597" t="s">
        <v>2525</v>
      </c>
      <c r="G597" s="432">
        <v>17493979.84</v>
      </c>
      <c r="H597" s="432">
        <v>17493979.84</v>
      </c>
      <c r="I597" s="432">
        <v>0</v>
      </c>
      <c r="J597" s="432">
        <v>0</v>
      </c>
    </row>
    <row r="598" spans="1:10" s="333" customFormat="1" x14ac:dyDescent="0.2">
      <c r="A598" s="333" t="str">
        <f t="shared" si="9"/>
        <v>28199593USD</v>
      </c>
      <c r="B598" t="s">
        <v>617</v>
      </c>
      <c r="C598"/>
      <c r="D598" t="s">
        <v>2515</v>
      </c>
      <c r="E598" t="s">
        <v>1048</v>
      </c>
      <c r="F598" t="s">
        <v>2525</v>
      </c>
      <c r="G598" s="432">
        <v>5594647.9299999997</v>
      </c>
      <c r="H598" s="432">
        <v>5594647.9299999997</v>
      </c>
      <c r="I598" s="432">
        <v>0</v>
      </c>
      <c r="J598" s="432">
        <v>0</v>
      </c>
    </row>
    <row r="599" spans="1:10" s="333" customFormat="1" x14ac:dyDescent="0.2">
      <c r="A599" s="333" t="str">
        <f t="shared" si="9"/>
        <v>28199593GBP</v>
      </c>
      <c r="B599" t="s">
        <v>617</v>
      </c>
      <c r="C599"/>
      <c r="D599" t="s">
        <v>747</v>
      </c>
      <c r="E599" t="s">
        <v>1048</v>
      </c>
      <c r="F599" t="s">
        <v>2525</v>
      </c>
      <c r="G599" s="432">
        <v>5100673.8</v>
      </c>
      <c r="H599" s="432">
        <v>5100673.8</v>
      </c>
      <c r="I599" s="432">
        <v>0</v>
      </c>
      <c r="J599" s="432">
        <v>0</v>
      </c>
    </row>
    <row r="600" spans="1:10" s="333" customFormat="1" x14ac:dyDescent="0.2">
      <c r="A600" s="333" t="str">
        <f t="shared" si="9"/>
        <v>28199593EUR</v>
      </c>
      <c r="B600" t="s">
        <v>617</v>
      </c>
      <c r="C600"/>
      <c r="D600" t="s">
        <v>748</v>
      </c>
      <c r="E600" t="s">
        <v>1048</v>
      </c>
      <c r="F600" t="s">
        <v>2525</v>
      </c>
      <c r="G600" s="432">
        <v>6354854.3899999997</v>
      </c>
      <c r="H600" s="432">
        <v>6354854.3899999997</v>
      </c>
      <c r="I600" s="432">
        <v>0</v>
      </c>
      <c r="J600" s="432">
        <v>0</v>
      </c>
    </row>
    <row r="601" spans="1:10" s="333" customFormat="1" x14ac:dyDescent="0.2">
      <c r="A601" s="333" t="str">
        <f t="shared" si="9"/>
        <v>281997TL</v>
      </c>
      <c r="B601" t="s">
        <v>1049</v>
      </c>
      <c r="C601"/>
      <c r="D601" t="s">
        <v>1867</v>
      </c>
      <c r="E601" t="s">
        <v>1036</v>
      </c>
      <c r="F601" t="s">
        <v>2525</v>
      </c>
      <c r="G601" s="432">
        <v>6827809.6100000003</v>
      </c>
      <c r="H601" s="432">
        <v>6827809.6100000003</v>
      </c>
      <c r="I601" s="432">
        <v>0</v>
      </c>
      <c r="J601" s="432">
        <v>0</v>
      </c>
    </row>
    <row r="602" spans="1:10" s="333" customFormat="1" x14ac:dyDescent="0.2">
      <c r="A602" s="333" t="str">
        <f t="shared" si="9"/>
        <v>281997USD</v>
      </c>
      <c r="B602" t="s">
        <v>1049</v>
      </c>
      <c r="C602"/>
      <c r="D602" t="s">
        <v>2515</v>
      </c>
      <c r="E602" t="s">
        <v>1036</v>
      </c>
      <c r="F602" t="s">
        <v>2525</v>
      </c>
      <c r="G602" s="432">
        <v>4795847.8099999996</v>
      </c>
      <c r="H602" s="432">
        <v>4795847.8099999996</v>
      </c>
      <c r="I602" s="432">
        <v>0</v>
      </c>
      <c r="J602" s="432">
        <v>0</v>
      </c>
    </row>
    <row r="603" spans="1:10" s="333" customFormat="1" x14ac:dyDescent="0.2">
      <c r="A603" s="333" t="str">
        <f t="shared" si="9"/>
        <v>281997GBP</v>
      </c>
      <c r="B603" t="s">
        <v>1049</v>
      </c>
      <c r="C603"/>
      <c r="D603" t="s">
        <v>747</v>
      </c>
      <c r="E603" t="s">
        <v>1036</v>
      </c>
      <c r="F603" t="s">
        <v>2525</v>
      </c>
      <c r="G603" s="432">
        <v>1132456</v>
      </c>
      <c r="H603" s="432">
        <v>1132456</v>
      </c>
      <c r="I603" s="432">
        <v>0</v>
      </c>
      <c r="J603" s="432">
        <v>0</v>
      </c>
    </row>
    <row r="604" spans="1:10" s="333" customFormat="1" x14ac:dyDescent="0.2">
      <c r="A604" s="333" t="str">
        <f t="shared" si="9"/>
        <v>281997EUR</v>
      </c>
      <c r="B604" t="s">
        <v>1049</v>
      </c>
      <c r="C604"/>
      <c r="D604" t="s">
        <v>748</v>
      </c>
      <c r="E604" t="s">
        <v>1036</v>
      </c>
      <c r="F604" t="s">
        <v>2525</v>
      </c>
      <c r="G604" s="432">
        <v>107140</v>
      </c>
      <c r="H604" s="432">
        <v>107140</v>
      </c>
      <c r="I604" s="432">
        <v>0</v>
      </c>
      <c r="J604" s="432">
        <v>0</v>
      </c>
    </row>
    <row r="605" spans="1:10" s="333" customFormat="1" x14ac:dyDescent="0.2">
      <c r="A605" s="333" t="str">
        <f t="shared" si="9"/>
        <v>281997ALT</v>
      </c>
      <c r="B605" t="s">
        <v>1049</v>
      </c>
      <c r="C605"/>
      <c r="D605" t="s">
        <v>1065</v>
      </c>
      <c r="E605" t="s">
        <v>1036</v>
      </c>
      <c r="F605" t="s">
        <v>2525</v>
      </c>
      <c r="G605" s="432">
        <v>19609.7</v>
      </c>
      <c r="H605" s="432">
        <v>19609.7</v>
      </c>
      <c r="I605" s="432">
        <v>0</v>
      </c>
      <c r="J605" s="432">
        <v>0</v>
      </c>
    </row>
    <row r="606" spans="1:10" s="333" customFormat="1" x14ac:dyDescent="0.2">
      <c r="A606" s="333" t="str">
        <f t="shared" si="9"/>
        <v>281999TL</v>
      </c>
      <c r="B606" t="s">
        <v>1050</v>
      </c>
      <c r="C606"/>
      <c r="D606" t="s">
        <v>1867</v>
      </c>
      <c r="E606" t="s">
        <v>793</v>
      </c>
      <c r="F606" t="s">
        <v>2525</v>
      </c>
      <c r="G606" s="432">
        <v>191594.06</v>
      </c>
      <c r="H606" s="432">
        <v>191594.06</v>
      </c>
      <c r="I606" s="432">
        <v>0</v>
      </c>
      <c r="J606" s="432">
        <v>0</v>
      </c>
    </row>
    <row r="607" spans="1:10" s="333" customFormat="1" x14ac:dyDescent="0.2">
      <c r="A607" s="333" t="str">
        <f t="shared" si="9"/>
        <v>281999USD</v>
      </c>
      <c r="B607" t="s">
        <v>1050</v>
      </c>
      <c r="C607"/>
      <c r="D607" t="s">
        <v>2515</v>
      </c>
      <c r="E607" t="s">
        <v>793</v>
      </c>
      <c r="F607" t="s">
        <v>2525</v>
      </c>
      <c r="G607" s="432">
        <v>20031.25</v>
      </c>
      <c r="H607" s="432">
        <v>20031.25</v>
      </c>
      <c r="I607" s="432">
        <v>0</v>
      </c>
      <c r="J607" s="432">
        <v>0</v>
      </c>
    </row>
    <row r="608" spans="1:10" s="333" customFormat="1" x14ac:dyDescent="0.2">
      <c r="A608" s="333" t="str">
        <f t="shared" si="9"/>
        <v>281999GBP</v>
      </c>
      <c r="B608" t="s">
        <v>1050</v>
      </c>
      <c r="C608"/>
      <c r="D608" t="s">
        <v>747</v>
      </c>
      <c r="E608" t="s">
        <v>793</v>
      </c>
      <c r="F608" t="s">
        <v>2525</v>
      </c>
      <c r="G608" s="432">
        <v>146692.81</v>
      </c>
      <c r="H608" s="432">
        <v>146692.81</v>
      </c>
      <c r="I608" s="432">
        <v>0</v>
      </c>
      <c r="J608" s="432">
        <v>0</v>
      </c>
    </row>
    <row r="609" spans="1:10" s="333" customFormat="1" x14ac:dyDescent="0.2">
      <c r="A609" s="333" t="str">
        <f t="shared" si="9"/>
        <v>281999EUR</v>
      </c>
      <c r="B609" t="s">
        <v>1050</v>
      </c>
      <c r="C609"/>
      <c r="D609" t="s">
        <v>748</v>
      </c>
      <c r="E609" t="s">
        <v>793</v>
      </c>
      <c r="F609" t="s">
        <v>2525</v>
      </c>
      <c r="G609" s="432">
        <v>24870</v>
      </c>
      <c r="H609" s="432">
        <v>24870</v>
      </c>
      <c r="I609" s="432">
        <v>0</v>
      </c>
      <c r="J609" s="432">
        <v>0</v>
      </c>
    </row>
    <row r="610" spans="1:10" s="333" customFormat="1" x14ac:dyDescent="0.2">
      <c r="A610" s="333" t="str">
        <f t="shared" si="9"/>
        <v>284TL</v>
      </c>
      <c r="B610" t="s">
        <v>1051</v>
      </c>
      <c r="C610"/>
      <c r="D610" t="s">
        <v>1867</v>
      </c>
      <c r="E610" t="s">
        <v>1052</v>
      </c>
      <c r="F610" t="s">
        <v>2525</v>
      </c>
      <c r="G610" s="432">
        <v>9552188.1199999992</v>
      </c>
      <c r="H610" s="432">
        <v>9550616.2799999993</v>
      </c>
      <c r="I610" s="432">
        <v>1571.84</v>
      </c>
      <c r="J610" s="432">
        <v>0</v>
      </c>
    </row>
    <row r="611" spans="1:10" s="333" customFormat="1" x14ac:dyDescent="0.2">
      <c r="A611" s="333" t="str">
        <f t="shared" si="9"/>
        <v>28400TL</v>
      </c>
      <c r="B611" t="s">
        <v>1053</v>
      </c>
      <c r="C611"/>
      <c r="D611" t="s">
        <v>1867</v>
      </c>
      <c r="E611" t="s">
        <v>1054</v>
      </c>
      <c r="F611" t="s">
        <v>2525</v>
      </c>
      <c r="G611" s="432">
        <v>9552188.1199999992</v>
      </c>
      <c r="H611" s="432">
        <v>9550616.2799999993</v>
      </c>
      <c r="I611" s="432">
        <v>1571.84</v>
      </c>
      <c r="J611" s="432">
        <v>0</v>
      </c>
    </row>
    <row r="612" spans="1:10" s="333" customFormat="1" x14ac:dyDescent="0.2">
      <c r="A612" s="333" t="str">
        <f t="shared" si="9"/>
        <v>284000TL</v>
      </c>
      <c r="B612" t="s">
        <v>1055</v>
      </c>
      <c r="C612"/>
      <c r="D612" t="s">
        <v>1867</v>
      </c>
      <c r="E612" t="s">
        <v>1056</v>
      </c>
      <c r="F612" t="s">
        <v>2525</v>
      </c>
      <c r="G612" s="432">
        <v>9552188.1199999992</v>
      </c>
      <c r="H612" s="432">
        <v>9550616.2799999993</v>
      </c>
      <c r="I612" s="432">
        <v>1571.84</v>
      </c>
      <c r="J612" s="432">
        <v>0</v>
      </c>
    </row>
    <row r="613" spans="1:10" s="333" customFormat="1" x14ac:dyDescent="0.2">
      <c r="A613" s="333" t="str">
        <f t="shared" si="9"/>
        <v>28400096TL</v>
      </c>
      <c r="B613" t="s">
        <v>1057</v>
      </c>
      <c r="C613"/>
      <c r="D613" t="s">
        <v>1867</v>
      </c>
      <c r="E613" t="s">
        <v>1058</v>
      </c>
      <c r="F613" t="s">
        <v>2525</v>
      </c>
      <c r="G613" s="432">
        <v>9552188.1199999992</v>
      </c>
      <c r="H613" s="432">
        <v>9550616.2799999993</v>
      </c>
      <c r="I613" s="432">
        <v>1571.84</v>
      </c>
      <c r="J613" s="432">
        <v>0</v>
      </c>
    </row>
    <row r="614" spans="1:10" s="333" customFormat="1" x14ac:dyDescent="0.2">
      <c r="A614" s="333" t="str">
        <f t="shared" si="9"/>
        <v>285TL</v>
      </c>
      <c r="B614" t="s">
        <v>1059</v>
      </c>
      <c r="C614"/>
      <c r="D614" t="s">
        <v>1867</v>
      </c>
      <c r="E614" t="s">
        <v>1060</v>
      </c>
      <c r="F614" t="s">
        <v>2525</v>
      </c>
      <c r="G614" s="432">
        <v>51424144.32</v>
      </c>
      <c r="H614" s="432">
        <v>51425716.159999996</v>
      </c>
      <c r="I614" s="432">
        <v>0</v>
      </c>
      <c r="J614" s="432">
        <v>1571.84</v>
      </c>
    </row>
    <row r="615" spans="1:10" s="333" customFormat="1" x14ac:dyDescent="0.2">
      <c r="A615" s="333" t="str">
        <f t="shared" si="9"/>
        <v>28500TL</v>
      </c>
      <c r="B615" t="s">
        <v>1061</v>
      </c>
      <c r="C615"/>
      <c r="D615" t="s">
        <v>1867</v>
      </c>
      <c r="E615" t="s">
        <v>1054</v>
      </c>
      <c r="F615" t="s">
        <v>2525</v>
      </c>
      <c r="G615" s="432">
        <v>51424144.32</v>
      </c>
      <c r="H615" s="432">
        <v>51425716.159999996</v>
      </c>
      <c r="I615" s="432">
        <v>0</v>
      </c>
      <c r="J615" s="432">
        <v>1571.84</v>
      </c>
    </row>
    <row r="616" spans="1:10" s="333" customFormat="1" x14ac:dyDescent="0.2">
      <c r="A616" s="333" t="str">
        <f t="shared" si="9"/>
        <v>285000TL</v>
      </c>
      <c r="B616" t="s">
        <v>1062</v>
      </c>
      <c r="C616"/>
      <c r="D616" t="s">
        <v>1867</v>
      </c>
      <c r="E616" t="s">
        <v>1063</v>
      </c>
      <c r="F616" t="s">
        <v>2525</v>
      </c>
      <c r="G616" s="432">
        <v>51424144.32</v>
      </c>
      <c r="H616" s="432">
        <v>51425716.159999996</v>
      </c>
      <c r="I616" s="432">
        <v>0</v>
      </c>
      <c r="J616" s="432">
        <v>1571.84</v>
      </c>
    </row>
    <row r="617" spans="1:10" s="333" customFormat="1" x14ac:dyDescent="0.2">
      <c r="A617" s="333" t="str">
        <f t="shared" si="9"/>
        <v>28500096TL</v>
      </c>
      <c r="B617" t="s">
        <v>1064</v>
      </c>
      <c r="C617"/>
      <c r="D617" t="s">
        <v>1867</v>
      </c>
      <c r="E617" t="s">
        <v>1058</v>
      </c>
      <c r="F617" t="s">
        <v>2525</v>
      </c>
      <c r="G617" s="432">
        <v>51424144.32</v>
      </c>
      <c r="H617" s="432">
        <v>51425716.159999996</v>
      </c>
      <c r="I617" s="432">
        <v>0</v>
      </c>
      <c r="J617" s="432">
        <v>1571.84</v>
      </c>
    </row>
    <row r="618" spans="1:10" s="333" customFormat="1" x14ac:dyDescent="0.2">
      <c r="A618" s="333" t="str">
        <f t="shared" si="9"/>
        <v>28500096ALT</v>
      </c>
      <c r="B618" t="s">
        <v>1064</v>
      </c>
      <c r="C618"/>
      <c r="D618" t="s">
        <v>1065</v>
      </c>
      <c r="E618" t="s">
        <v>1058</v>
      </c>
      <c r="F618" t="s">
        <v>2525</v>
      </c>
      <c r="G618" s="432">
        <v>95067.89</v>
      </c>
      <c r="H618" s="432">
        <v>95083.89</v>
      </c>
      <c r="I618" s="432">
        <v>0</v>
      </c>
      <c r="J618" s="432">
        <v>16</v>
      </c>
    </row>
    <row r="619" spans="1:10" s="333" customFormat="1" x14ac:dyDescent="0.2">
      <c r="A619" s="333" t="str">
        <f t="shared" si="9"/>
        <v>290TL</v>
      </c>
      <c r="B619" t="s">
        <v>1066</v>
      </c>
      <c r="C619"/>
      <c r="D619" t="s">
        <v>1867</v>
      </c>
      <c r="E619" t="s">
        <v>1067</v>
      </c>
      <c r="F619" t="s">
        <v>2525</v>
      </c>
      <c r="G619" s="432">
        <v>2036984501.1300001</v>
      </c>
      <c r="H619" s="432">
        <v>2036984501.1300001</v>
      </c>
      <c r="I619" s="432">
        <v>0</v>
      </c>
      <c r="J619" s="432">
        <v>0</v>
      </c>
    </row>
    <row r="620" spans="1:10" s="333" customFormat="1" x14ac:dyDescent="0.2">
      <c r="A620" s="333" t="str">
        <f t="shared" si="9"/>
        <v>291TL</v>
      </c>
      <c r="B620" t="s">
        <v>1068</v>
      </c>
      <c r="C620"/>
      <c r="D620" t="s">
        <v>1867</v>
      </c>
      <c r="E620" t="s">
        <v>1069</v>
      </c>
      <c r="F620" t="s">
        <v>2525</v>
      </c>
      <c r="G620" s="432">
        <v>7537695424.2700005</v>
      </c>
      <c r="H620" s="432">
        <v>7537695424.2600002</v>
      </c>
      <c r="I620" s="432">
        <v>0.01</v>
      </c>
      <c r="J620" s="432">
        <v>0</v>
      </c>
    </row>
    <row r="621" spans="1:10" s="333" customFormat="1" x14ac:dyDescent="0.2">
      <c r="A621" s="333" t="str">
        <f t="shared" si="9"/>
        <v>291USD</v>
      </c>
      <c r="B621" t="s">
        <v>1068</v>
      </c>
      <c r="C621"/>
      <c r="D621" t="s">
        <v>2515</v>
      </c>
      <c r="E621" t="s">
        <v>1069</v>
      </c>
      <c r="F621" t="s">
        <v>2525</v>
      </c>
      <c r="G621" s="432">
        <v>96718125.680000007</v>
      </c>
      <c r="H621" s="432">
        <v>96718125.680000007</v>
      </c>
      <c r="I621" s="432">
        <v>0</v>
      </c>
      <c r="J621" s="432">
        <v>0</v>
      </c>
    </row>
    <row r="622" spans="1:10" s="333" customFormat="1" x14ac:dyDescent="0.2">
      <c r="A622" s="333" t="str">
        <f t="shared" si="9"/>
        <v>291GBP</v>
      </c>
      <c r="B622" t="s">
        <v>1068</v>
      </c>
      <c r="C622"/>
      <c r="D622" t="s">
        <v>747</v>
      </c>
      <c r="E622" t="s">
        <v>1069</v>
      </c>
      <c r="F622" t="s">
        <v>2525</v>
      </c>
      <c r="G622" s="432">
        <v>43450533.619999997</v>
      </c>
      <c r="H622" s="432">
        <v>43450533.619999997</v>
      </c>
      <c r="I622" s="432">
        <v>0</v>
      </c>
      <c r="J622" s="432">
        <v>0</v>
      </c>
    </row>
    <row r="623" spans="1:10" s="333" customFormat="1" x14ac:dyDescent="0.2">
      <c r="A623" s="333" t="str">
        <f t="shared" si="9"/>
        <v>291DKK</v>
      </c>
      <c r="B623" t="s">
        <v>1068</v>
      </c>
      <c r="C623"/>
      <c r="D623" t="s">
        <v>3160</v>
      </c>
      <c r="E623" t="s">
        <v>1069</v>
      </c>
      <c r="F623" t="s">
        <v>2525</v>
      </c>
      <c r="G623" s="432">
        <v>24220</v>
      </c>
      <c r="H623" s="432">
        <v>24220</v>
      </c>
      <c r="I623" s="432">
        <v>0</v>
      </c>
      <c r="J623" s="432">
        <v>0</v>
      </c>
    </row>
    <row r="624" spans="1:10" s="333" customFormat="1" x14ac:dyDescent="0.2">
      <c r="A624" s="333" t="str">
        <f t="shared" si="9"/>
        <v>291SEK</v>
      </c>
      <c r="B624" t="s">
        <v>1068</v>
      </c>
      <c r="C624"/>
      <c r="D624" t="s">
        <v>786</v>
      </c>
      <c r="E624" t="s">
        <v>1069</v>
      </c>
      <c r="F624" t="s">
        <v>2525</v>
      </c>
      <c r="G624" s="432">
        <v>0.26</v>
      </c>
      <c r="H624" s="432">
        <v>0.26</v>
      </c>
      <c r="I624" s="432">
        <v>0</v>
      </c>
      <c r="J624" s="432">
        <v>0</v>
      </c>
    </row>
    <row r="625" spans="1:11" s="333" customFormat="1" x14ac:dyDescent="0.2">
      <c r="A625" s="333" t="str">
        <f t="shared" si="9"/>
        <v>291CAD</v>
      </c>
      <c r="B625" t="s">
        <v>1068</v>
      </c>
      <c r="C625"/>
      <c r="D625" t="s">
        <v>2933</v>
      </c>
      <c r="E625" t="s">
        <v>1069</v>
      </c>
      <c r="F625" t="s">
        <v>2525</v>
      </c>
      <c r="G625" s="432">
        <v>306304</v>
      </c>
      <c r="H625" s="432">
        <v>306304</v>
      </c>
      <c r="I625" s="432">
        <v>0</v>
      </c>
      <c r="J625" s="432">
        <v>0</v>
      </c>
    </row>
    <row r="626" spans="1:11" s="333" customFormat="1" x14ac:dyDescent="0.2">
      <c r="A626" s="333" t="str">
        <f t="shared" si="9"/>
        <v>291JPY</v>
      </c>
      <c r="B626" t="s">
        <v>1068</v>
      </c>
      <c r="C626"/>
      <c r="D626" t="s">
        <v>129</v>
      </c>
      <c r="E626" t="s">
        <v>1069</v>
      </c>
      <c r="F626" t="s">
        <v>2525</v>
      </c>
      <c r="G626" s="432">
        <v>9088</v>
      </c>
      <c r="H626" s="432">
        <v>9088</v>
      </c>
      <c r="I626" s="432">
        <v>0</v>
      </c>
      <c r="J626" s="432">
        <v>0</v>
      </c>
    </row>
    <row r="627" spans="1:11" s="333" customFormat="1" x14ac:dyDescent="0.2">
      <c r="A627" s="333" t="str">
        <f t="shared" si="9"/>
        <v>291EUR</v>
      </c>
      <c r="B627" t="s">
        <v>1068</v>
      </c>
      <c r="C627"/>
      <c r="D627" t="s">
        <v>748</v>
      </c>
      <c r="E627" t="s">
        <v>1069</v>
      </c>
      <c r="F627" t="s">
        <v>2525</v>
      </c>
      <c r="G627" s="432">
        <v>191745150.13999999</v>
      </c>
      <c r="H627" s="432">
        <v>191745150.13999999</v>
      </c>
      <c r="I627" s="432">
        <v>0</v>
      </c>
      <c r="J627" s="432">
        <v>0</v>
      </c>
    </row>
    <row r="628" spans="1:11" s="333" customFormat="1" x14ac:dyDescent="0.2">
      <c r="A628" s="333" t="str">
        <f t="shared" si="9"/>
        <v>291RUB</v>
      </c>
      <c r="B628" t="s">
        <v>1068</v>
      </c>
      <c r="C628"/>
      <c r="D628" t="s">
        <v>3106</v>
      </c>
      <c r="E628" t="s">
        <v>1069</v>
      </c>
      <c r="F628" t="s">
        <v>2525</v>
      </c>
      <c r="G628" s="432">
        <v>938124.35</v>
      </c>
      <c r="H628" s="432">
        <v>938124.35</v>
      </c>
      <c r="I628" s="432">
        <v>0</v>
      </c>
      <c r="J628" s="432">
        <v>0</v>
      </c>
      <c r="K628" s="338"/>
    </row>
    <row r="629" spans="1:11" s="333" customFormat="1" x14ac:dyDescent="0.2">
      <c r="A629" s="333" t="str">
        <f t="shared" si="9"/>
        <v>291ALT</v>
      </c>
      <c r="B629" t="s">
        <v>1068</v>
      </c>
      <c r="C629"/>
      <c r="D629" t="s">
        <v>1065</v>
      </c>
      <c r="E629" t="s">
        <v>1069</v>
      </c>
      <c r="F629" t="s">
        <v>2525</v>
      </c>
      <c r="G629" s="432">
        <v>60320.25</v>
      </c>
      <c r="H629" s="432">
        <v>60320.25</v>
      </c>
      <c r="I629" s="432">
        <v>0</v>
      </c>
      <c r="J629" s="432">
        <v>0</v>
      </c>
    </row>
    <row r="630" spans="1:11" s="333" customFormat="1" x14ac:dyDescent="0.2">
      <c r="A630" s="333" t="str">
        <f t="shared" si="9"/>
        <v>292TL</v>
      </c>
      <c r="B630" t="s">
        <v>1070</v>
      </c>
      <c r="C630"/>
      <c r="D630" t="s">
        <v>1867</v>
      </c>
      <c r="E630" t="s">
        <v>1071</v>
      </c>
      <c r="F630" t="s">
        <v>2525</v>
      </c>
      <c r="G630" s="432">
        <v>10425401.529999999</v>
      </c>
      <c r="H630" s="432">
        <v>9079383.0099999998</v>
      </c>
      <c r="I630" s="432">
        <v>1346018.52</v>
      </c>
      <c r="J630" s="432">
        <v>0</v>
      </c>
    </row>
    <row r="631" spans="1:11" s="333" customFormat="1" x14ac:dyDescent="0.2">
      <c r="A631" s="333" t="str">
        <f t="shared" si="9"/>
        <v>29201TL</v>
      </c>
      <c r="B631" t="s">
        <v>1072</v>
      </c>
      <c r="C631"/>
      <c r="D631" t="s">
        <v>1867</v>
      </c>
      <c r="E631" t="s">
        <v>1071</v>
      </c>
      <c r="F631" t="s">
        <v>2525</v>
      </c>
      <c r="G631" s="432">
        <v>6258754.7599999998</v>
      </c>
      <c r="H631" s="432">
        <v>3273429.51</v>
      </c>
      <c r="I631" s="432">
        <v>2985325.25</v>
      </c>
      <c r="J631" s="432">
        <v>0</v>
      </c>
    </row>
    <row r="632" spans="1:11" s="333" customFormat="1" x14ac:dyDescent="0.2">
      <c r="A632" s="333" t="str">
        <f t="shared" si="9"/>
        <v>29210TL</v>
      </c>
      <c r="B632" t="s">
        <v>1073</v>
      </c>
      <c r="C632"/>
      <c r="D632" t="s">
        <v>1867</v>
      </c>
      <c r="E632" t="s">
        <v>1071</v>
      </c>
      <c r="F632" t="s">
        <v>2525</v>
      </c>
      <c r="G632" s="432">
        <v>31952.400000000001</v>
      </c>
      <c r="H632" s="432">
        <v>14532.6</v>
      </c>
      <c r="I632" s="432">
        <v>17419.8</v>
      </c>
      <c r="J632" s="432">
        <v>0</v>
      </c>
    </row>
    <row r="633" spans="1:11" s="333" customFormat="1" x14ac:dyDescent="0.2">
      <c r="A633" s="333" t="str">
        <f t="shared" si="9"/>
        <v>29215TL</v>
      </c>
      <c r="B633" t="s">
        <v>1074</v>
      </c>
      <c r="C633"/>
      <c r="D633" t="s">
        <v>1867</v>
      </c>
      <c r="E633" t="s">
        <v>1071</v>
      </c>
      <c r="F633" t="s">
        <v>2525</v>
      </c>
      <c r="G633" s="432">
        <v>2544446.4900000002</v>
      </c>
      <c r="H633" s="432">
        <v>3933760.44</v>
      </c>
      <c r="I633" s="432">
        <v>0</v>
      </c>
      <c r="J633" s="432">
        <v>1389313.95</v>
      </c>
    </row>
    <row r="634" spans="1:11" s="333" customFormat="1" x14ac:dyDescent="0.2">
      <c r="A634" s="333" t="str">
        <f t="shared" si="9"/>
        <v>29220TL</v>
      </c>
      <c r="B634" t="s">
        <v>1075</v>
      </c>
      <c r="C634"/>
      <c r="D634" t="s">
        <v>1867</v>
      </c>
      <c r="E634" t="s">
        <v>1071</v>
      </c>
      <c r="F634" t="s">
        <v>2525</v>
      </c>
      <c r="G634" s="432">
        <v>1590247.88</v>
      </c>
      <c r="H634" s="432">
        <v>1857660.46</v>
      </c>
      <c r="I634" s="432">
        <v>0</v>
      </c>
      <c r="J634" s="432">
        <v>267412.58</v>
      </c>
    </row>
    <row r="635" spans="1:11" s="333" customFormat="1" x14ac:dyDescent="0.2">
      <c r="A635" s="333" t="str">
        <f t="shared" si="9"/>
        <v>293TL</v>
      </c>
      <c r="B635" t="s">
        <v>1076</v>
      </c>
      <c r="C635"/>
      <c r="D635" t="s">
        <v>1867</v>
      </c>
      <c r="E635" t="s">
        <v>1077</v>
      </c>
      <c r="F635" t="s">
        <v>2525</v>
      </c>
      <c r="G635" s="432">
        <v>156022303.63999999</v>
      </c>
      <c r="H635" s="432">
        <v>157368322.13999999</v>
      </c>
      <c r="I635" s="432">
        <v>0</v>
      </c>
      <c r="J635" s="432">
        <v>1346018.5</v>
      </c>
    </row>
    <row r="636" spans="1:11" s="333" customFormat="1" x14ac:dyDescent="0.2">
      <c r="A636" s="333" t="str">
        <f t="shared" si="9"/>
        <v>293USD</v>
      </c>
      <c r="B636" t="s">
        <v>1076</v>
      </c>
      <c r="C636"/>
      <c r="D636" t="s">
        <v>2515</v>
      </c>
      <c r="E636" t="s">
        <v>1077</v>
      </c>
      <c r="F636" t="s">
        <v>2525</v>
      </c>
      <c r="G636" s="432">
        <v>703882.56</v>
      </c>
      <c r="H636" s="432">
        <v>1733305.06</v>
      </c>
      <c r="I636" s="432">
        <v>0</v>
      </c>
      <c r="J636" s="432">
        <v>1029422.5</v>
      </c>
    </row>
    <row r="637" spans="1:11" s="333" customFormat="1" x14ac:dyDescent="0.2">
      <c r="A637" s="333" t="str">
        <f t="shared" si="9"/>
        <v>293GBP</v>
      </c>
      <c r="B637" t="s">
        <v>1076</v>
      </c>
      <c r="C637"/>
      <c r="D637" t="s">
        <v>747</v>
      </c>
      <c r="E637" t="s">
        <v>1077</v>
      </c>
      <c r="F637" t="s">
        <v>2525</v>
      </c>
      <c r="G637" s="432">
        <v>732743.07</v>
      </c>
      <c r="H637" s="432">
        <v>408908.76</v>
      </c>
      <c r="I637" s="432">
        <v>323834.31</v>
      </c>
      <c r="J637" s="432">
        <v>0</v>
      </c>
    </row>
    <row r="638" spans="1:11" s="333" customFormat="1" x14ac:dyDescent="0.2">
      <c r="A638" s="333" t="str">
        <f t="shared" si="9"/>
        <v>293CHF</v>
      </c>
      <c r="B638" t="s">
        <v>1076</v>
      </c>
      <c r="C638"/>
      <c r="D638" t="s">
        <v>785</v>
      </c>
      <c r="E638" t="s">
        <v>1077</v>
      </c>
      <c r="F638" t="s">
        <v>2525</v>
      </c>
      <c r="G638" s="432">
        <v>0</v>
      </c>
      <c r="H638" s="432">
        <v>6000</v>
      </c>
      <c r="I638" s="432">
        <v>0</v>
      </c>
      <c r="J638" s="432">
        <v>6000</v>
      </c>
    </row>
    <row r="639" spans="1:11" s="333" customFormat="1" x14ac:dyDescent="0.2">
      <c r="A639" s="333" t="str">
        <f t="shared" si="9"/>
        <v>293EUR</v>
      </c>
      <c r="B639" t="s">
        <v>1076</v>
      </c>
      <c r="C639"/>
      <c r="D639" t="s">
        <v>748</v>
      </c>
      <c r="E639" t="s">
        <v>1077</v>
      </c>
      <c r="F639" t="s">
        <v>2525</v>
      </c>
      <c r="G639" s="432">
        <v>563286.52</v>
      </c>
      <c r="H639" s="432">
        <v>478530.86</v>
      </c>
      <c r="I639" s="432">
        <v>84755.66</v>
      </c>
      <c r="J639" s="432">
        <v>0</v>
      </c>
    </row>
    <row r="640" spans="1:11" s="333" customFormat="1" x14ac:dyDescent="0.2">
      <c r="A640" s="333" t="str">
        <f t="shared" si="9"/>
        <v>294TL</v>
      </c>
      <c r="B640" t="s">
        <v>1078</v>
      </c>
      <c r="C640"/>
      <c r="D640" t="s">
        <v>1867</v>
      </c>
      <c r="E640" t="s">
        <v>1079</v>
      </c>
      <c r="F640" t="s">
        <v>2525</v>
      </c>
      <c r="G640" s="432">
        <v>1052455812.1</v>
      </c>
      <c r="H640" s="432">
        <v>1053948148.3</v>
      </c>
      <c r="I640" s="432">
        <v>0</v>
      </c>
      <c r="J640" s="432">
        <v>1492336.2</v>
      </c>
    </row>
    <row r="641" spans="1:10" s="333" customFormat="1" x14ac:dyDescent="0.2">
      <c r="A641" s="333" t="str">
        <f t="shared" si="9"/>
        <v>29400TL</v>
      </c>
      <c r="B641" t="s">
        <v>1080</v>
      </c>
      <c r="C641"/>
      <c r="D641" t="s">
        <v>1867</v>
      </c>
      <c r="E641" t="s">
        <v>1079</v>
      </c>
      <c r="F641" t="s">
        <v>2525</v>
      </c>
      <c r="G641" s="432">
        <v>1052455812.1</v>
      </c>
      <c r="H641" s="432">
        <v>1053948148.3</v>
      </c>
      <c r="I641" s="432">
        <v>0</v>
      </c>
      <c r="J641" s="432">
        <v>1492336.2</v>
      </c>
    </row>
    <row r="642" spans="1:10" s="333" customFormat="1" x14ac:dyDescent="0.2">
      <c r="A642" s="333" t="str">
        <f t="shared" si="9"/>
        <v>2940001TL</v>
      </c>
      <c r="B642" t="s">
        <v>1081</v>
      </c>
      <c r="C642"/>
      <c r="D642" t="s">
        <v>1867</v>
      </c>
      <c r="E642" t="s">
        <v>1079</v>
      </c>
      <c r="F642" t="s">
        <v>2525</v>
      </c>
      <c r="G642" s="432">
        <v>558546970.44000006</v>
      </c>
      <c r="H642" s="432">
        <v>561523398.39999998</v>
      </c>
      <c r="I642" s="432">
        <v>0</v>
      </c>
      <c r="J642" s="432">
        <v>2976427.96</v>
      </c>
    </row>
    <row r="643" spans="1:10" s="333" customFormat="1" x14ac:dyDescent="0.2">
      <c r="A643" s="333" t="str">
        <f t="shared" ref="A643:A706" si="10">CONCATENATE(B643,D643)</f>
        <v>2940002TL</v>
      </c>
      <c r="B643" t="s">
        <v>1082</v>
      </c>
      <c r="C643"/>
      <c r="D643" t="s">
        <v>1867</v>
      </c>
      <c r="E643" t="s">
        <v>1079</v>
      </c>
      <c r="F643" t="s">
        <v>2525</v>
      </c>
      <c r="G643" s="432">
        <v>0.9</v>
      </c>
      <c r="H643" s="432">
        <v>0.4</v>
      </c>
      <c r="I643" s="432">
        <v>0.5</v>
      </c>
      <c r="J643" s="432">
        <v>0</v>
      </c>
    </row>
    <row r="644" spans="1:10" s="333" customFormat="1" x14ac:dyDescent="0.2">
      <c r="A644" s="333" t="str">
        <f t="shared" si="10"/>
        <v>2940006TL</v>
      </c>
      <c r="B644" t="s">
        <v>3159</v>
      </c>
      <c r="C644"/>
      <c r="D644" t="s">
        <v>1867</v>
      </c>
      <c r="E644" t="s">
        <v>1079</v>
      </c>
      <c r="F644" t="s">
        <v>2525</v>
      </c>
      <c r="G644" s="432">
        <v>10315.200000000001</v>
      </c>
      <c r="H644" s="432">
        <v>10315.200000000001</v>
      </c>
      <c r="I644" s="432">
        <v>0</v>
      </c>
      <c r="J644" s="432">
        <v>0</v>
      </c>
    </row>
    <row r="645" spans="1:10" s="333" customFormat="1" x14ac:dyDescent="0.2">
      <c r="A645" s="333" t="str">
        <f t="shared" si="10"/>
        <v>2940009TL</v>
      </c>
      <c r="B645" t="s">
        <v>1083</v>
      </c>
      <c r="C645"/>
      <c r="D645" t="s">
        <v>1867</v>
      </c>
      <c r="E645" t="s">
        <v>1079</v>
      </c>
      <c r="F645" t="s">
        <v>2525</v>
      </c>
      <c r="G645" s="432">
        <v>0.04</v>
      </c>
      <c r="H645" s="432">
        <v>0.14000000000000001</v>
      </c>
      <c r="I645" s="432">
        <v>0</v>
      </c>
      <c r="J645" s="432">
        <v>0.1</v>
      </c>
    </row>
    <row r="646" spans="1:10" s="333" customFormat="1" x14ac:dyDescent="0.2">
      <c r="A646" s="333" t="str">
        <f t="shared" si="10"/>
        <v>2940010TL</v>
      </c>
      <c r="B646" t="s">
        <v>1084</v>
      </c>
      <c r="C646"/>
      <c r="D646" t="s">
        <v>1867</v>
      </c>
      <c r="E646" t="s">
        <v>1079</v>
      </c>
      <c r="F646" t="s">
        <v>2525</v>
      </c>
      <c r="G646" s="432">
        <v>16864.310000000001</v>
      </c>
      <c r="H646" s="432">
        <v>34303.85</v>
      </c>
      <c r="I646" s="432">
        <v>0</v>
      </c>
      <c r="J646" s="432">
        <v>17439.54</v>
      </c>
    </row>
    <row r="647" spans="1:10" s="333" customFormat="1" x14ac:dyDescent="0.2">
      <c r="A647" s="333" t="str">
        <f t="shared" si="10"/>
        <v>2940012TL</v>
      </c>
      <c r="B647" t="s">
        <v>2934</v>
      </c>
      <c r="C647"/>
      <c r="D647" t="s">
        <v>1867</v>
      </c>
      <c r="E647" t="s">
        <v>1079</v>
      </c>
      <c r="F647" t="s">
        <v>2525</v>
      </c>
      <c r="G647" s="432">
        <v>718083.12</v>
      </c>
      <c r="H647" s="432">
        <v>718082.09</v>
      </c>
      <c r="I647" s="432">
        <v>1.03</v>
      </c>
      <c r="J647" s="432">
        <v>0</v>
      </c>
    </row>
    <row r="648" spans="1:10" s="333" customFormat="1" x14ac:dyDescent="0.2">
      <c r="A648" s="333" t="str">
        <f t="shared" si="10"/>
        <v>2940013TL</v>
      </c>
      <c r="B648" t="s">
        <v>130</v>
      </c>
      <c r="C648"/>
      <c r="D648" t="s">
        <v>1867</v>
      </c>
      <c r="E648" t="s">
        <v>1079</v>
      </c>
      <c r="F648" t="s">
        <v>2525</v>
      </c>
      <c r="G648" s="432">
        <v>201.7</v>
      </c>
      <c r="H648" s="432">
        <v>201.7</v>
      </c>
      <c r="I648" s="432">
        <v>0</v>
      </c>
      <c r="J648" s="432">
        <v>0</v>
      </c>
    </row>
    <row r="649" spans="1:10" s="333" customFormat="1" x14ac:dyDescent="0.2">
      <c r="A649" s="333" t="str">
        <f t="shared" si="10"/>
        <v>2940015TL</v>
      </c>
      <c r="B649" t="s">
        <v>1085</v>
      </c>
      <c r="C649"/>
      <c r="D649" t="s">
        <v>1867</v>
      </c>
      <c r="E649" t="s">
        <v>1079</v>
      </c>
      <c r="F649" t="s">
        <v>2525</v>
      </c>
      <c r="G649" s="432">
        <v>63478927.670000002</v>
      </c>
      <c r="H649" s="432">
        <v>62092702.490000002</v>
      </c>
      <c r="I649" s="432">
        <v>1386225.18</v>
      </c>
      <c r="J649" s="432">
        <v>0</v>
      </c>
    </row>
    <row r="650" spans="1:10" s="333" customFormat="1" x14ac:dyDescent="0.2">
      <c r="A650" s="333" t="str">
        <f t="shared" si="10"/>
        <v>2940017TL</v>
      </c>
      <c r="B650" t="s">
        <v>131</v>
      </c>
      <c r="C650"/>
      <c r="D650" t="s">
        <v>1867</v>
      </c>
      <c r="E650" t="s">
        <v>1079</v>
      </c>
      <c r="F650" t="s">
        <v>2525</v>
      </c>
      <c r="G650" s="432">
        <v>3196.83</v>
      </c>
      <c r="H650" s="432">
        <v>3196.83</v>
      </c>
      <c r="I650" s="432">
        <v>0</v>
      </c>
      <c r="J650" s="432">
        <v>0</v>
      </c>
    </row>
    <row r="651" spans="1:10" s="333" customFormat="1" x14ac:dyDescent="0.2">
      <c r="A651" s="333" t="str">
        <f t="shared" si="10"/>
        <v>2940020TL</v>
      </c>
      <c r="B651" t="s">
        <v>1086</v>
      </c>
      <c r="C651"/>
      <c r="D651" t="s">
        <v>1867</v>
      </c>
      <c r="E651" t="s">
        <v>1079</v>
      </c>
      <c r="F651" t="s">
        <v>2525</v>
      </c>
      <c r="G651" s="432">
        <v>429593105.79000002</v>
      </c>
      <c r="H651" s="432">
        <v>429477802.67000002</v>
      </c>
      <c r="I651" s="432">
        <v>115303.12</v>
      </c>
      <c r="J651" s="432">
        <v>0</v>
      </c>
    </row>
    <row r="652" spans="1:10" s="333" customFormat="1" x14ac:dyDescent="0.2">
      <c r="A652" s="333" t="str">
        <f t="shared" si="10"/>
        <v>2940025TL</v>
      </c>
      <c r="B652" t="s">
        <v>3446</v>
      </c>
      <c r="C652"/>
      <c r="D652" t="s">
        <v>1867</v>
      </c>
      <c r="E652" t="s">
        <v>3447</v>
      </c>
      <c r="F652" t="s">
        <v>2525</v>
      </c>
      <c r="G652" s="432">
        <v>68771.03</v>
      </c>
      <c r="H652" s="432">
        <v>68769.460000000006</v>
      </c>
      <c r="I652" s="432">
        <v>1.57</v>
      </c>
      <c r="J652" s="432">
        <v>0</v>
      </c>
    </row>
    <row r="653" spans="1:10" s="333" customFormat="1" x14ac:dyDescent="0.2">
      <c r="A653" s="333" t="str">
        <f t="shared" si="10"/>
        <v>2940026TL</v>
      </c>
      <c r="B653" t="s">
        <v>3448</v>
      </c>
      <c r="C653"/>
      <c r="D653" t="s">
        <v>1867</v>
      </c>
      <c r="E653" t="s">
        <v>3447</v>
      </c>
      <c r="F653" t="s">
        <v>2525</v>
      </c>
      <c r="G653" s="432">
        <v>19375.07</v>
      </c>
      <c r="H653" s="432">
        <v>19375.07</v>
      </c>
      <c r="I653" s="432">
        <v>0</v>
      </c>
      <c r="J653" s="432">
        <v>0</v>
      </c>
    </row>
    <row r="654" spans="1:10" s="333" customFormat="1" x14ac:dyDescent="0.2">
      <c r="A654" s="333" t="str">
        <f t="shared" si="10"/>
        <v>295TL</v>
      </c>
      <c r="B654" t="s">
        <v>1087</v>
      </c>
      <c r="C654"/>
      <c r="D654" t="s">
        <v>1867</v>
      </c>
      <c r="E654" t="s">
        <v>1088</v>
      </c>
      <c r="F654" t="s">
        <v>2525</v>
      </c>
      <c r="G654" s="432">
        <v>1457760941.48</v>
      </c>
      <c r="H654" s="432">
        <v>1456268605.3399999</v>
      </c>
      <c r="I654" s="432">
        <v>1492336.14</v>
      </c>
      <c r="J654" s="432">
        <v>0</v>
      </c>
    </row>
    <row r="655" spans="1:10" s="333" customFormat="1" x14ac:dyDescent="0.2">
      <c r="A655" s="333" t="str">
        <f t="shared" si="10"/>
        <v>29500TL</v>
      </c>
      <c r="B655" t="s">
        <v>1089</v>
      </c>
      <c r="C655"/>
      <c r="D655" t="s">
        <v>1867</v>
      </c>
      <c r="E655" t="s">
        <v>1090</v>
      </c>
      <c r="F655" t="s">
        <v>2525</v>
      </c>
      <c r="G655" s="432">
        <v>1457760941.48</v>
      </c>
      <c r="H655" s="432">
        <v>1456268605.3399999</v>
      </c>
      <c r="I655" s="432">
        <v>1492336.14</v>
      </c>
      <c r="J655" s="432">
        <v>0</v>
      </c>
    </row>
    <row r="656" spans="1:10" s="333" customFormat="1" x14ac:dyDescent="0.2">
      <c r="A656" s="333" t="str">
        <f t="shared" si="10"/>
        <v>29500USD</v>
      </c>
      <c r="B656" t="s">
        <v>1089</v>
      </c>
      <c r="C656"/>
      <c r="D656" t="s">
        <v>2515</v>
      </c>
      <c r="E656" t="s">
        <v>1090</v>
      </c>
      <c r="F656" t="s">
        <v>2525</v>
      </c>
      <c r="G656" s="432">
        <v>208244964.56999999</v>
      </c>
      <c r="H656" s="432">
        <v>207218610.09999999</v>
      </c>
      <c r="I656" s="432">
        <v>1026354.47</v>
      </c>
      <c r="J656" s="432">
        <v>0</v>
      </c>
    </row>
    <row r="657" spans="1:10" s="333" customFormat="1" x14ac:dyDescent="0.2">
      <c r="A657" s="333" t="str">
        <f t="shared" si="10"/>
        <v>29500GBP</v>
      </c>
      <c r="B657" t="s">
        <v>1089</v>
      </c>
      <c r="C657"/>
      <c r="D657" t="s">
        <v>747</v>
      </c>
      <c r="E657" t="s">
        <v>1090</v>
      </c>
      <c r="F657" t="s">
        <v>2525</v>
      </c>
      <c r="G657" s="432">
        <v>14992902.17</v>
      </c>
      <c r="H657" s="432">
        <v>15316016.52</v>
      </c>
      <c r="I657" s="432">
        <v>0</v>
      </c>
      <c r="J657" s="432">
        <v>323114.34999999998</v>
      </c>
    </row>
    <row r="658" spans="1:10" s="333" customFormat="1" x14ac:dyDescent="0.2">
      <c r="A658" s="333" t="str">
        <f t="shared" si="10"/>
        <v>29500CHF</v>
      </c>
      <c r="B658" t="s">
        <v>1089</v>
      </c>
      <c r="C658"/>
      <c r="D658" t="s">
        <v>785</v>
      </c>
      <c r="E658" t="s">
        <v>1090</v>
      </c>
      <c r="F658" t="s">
        <v>2525</v>
      </c>
      <c r="G658" s="432">
        <v>6809</v>
      </c>
      <c r="H658" s="432">
        <v>802.2</v>
      </c>
      <c r="I658" s="432">
        <v>6006.8</v>
      </c>
      <c r="J658" s="432">
        <v>0</v>
      </c>
    </row>
    <row r="659" spans="1:10" s="333" customFormat="1" x14ac:dyDescent="0.2">
      <c r="A659" s="333" t="str">
        <f t="shared" si="10"/>
        <v>29500DKK</v>
      </c>
      <c r="B659" t="s">
        <v>1089</v>
      </c>
      <c r="C659"/>
      <c r="D659" t="s">
        <v>3160</v>
      </c>
      <c r="E659" t="s">
        <v>1090</v>
      </c>
      <c r="F659" t="s">
        <v>2525</v>
      </c>
      <c r="G659" s="432">
        <v>24220</v>
      </c>
      <c r="H659" s="432">
        <v>24220</v>
      </c>
      <c r="I659" s="432">
        <v>0</v>
      </c>
      <c r="J659" s="432">
        <v>0</v>
      </c>
    </row>
    <row r="660" spans="1:10" s="333" customFormat="1" x14ac:dyDescent="0.2">
      <c r="A660" s="333" t="str">
        <f t="shared" si="10"/>
        <v>29500SEK</v>
      </c>
      <c r="B660" t="s">
        <v>1089</v>
      </c>
      <c r="C660"/>
      <c r="D660" t="s">
        <v>786</v>
      </c>
      <c r="E660" t="s">
        <v>1090</v>
      </c>
      <c r="F660" t="s">
        <v>2525</v>
      </c>
      <c r="G660" s="432">
        <v>0.3</v>
      </c>
      <c r="H660" s="432">
        <v>0</v>
      </c>
      <c r="I660" s="432">
        <v>0.3</v>
      </c>
      <c r="J660" s="432">
        <v>0</v>
      </c>
    </row>
    <row r="661" spans="1:10" s="333" customFormat="1" x14ac:dyDescent="0.2">
      <c r="A661" s="333" t="str">
        <f t="shared" si="10"/>
        <v>29500AUD</v>
      </c>
      <c r="B661" t="s">
        <v>1089</v>
      </c>
      <c r="C661"/>
      <c r="D661" t="s">
        <v>787</v>
      </c>
      <c r="E661" t="s">
        <v>1090</v>
      </c>
      <c r="F661" t="s">
        <v>2525</v>
      </c>
      <c r="G661" s="432">
        <v>0</v>
      </c>
      <c r="H661" s="432">
        <v>0.24</v>
      </c>
      <c r="I661" s="432">
        <v>0</v>
      </c>
      <c r="J661" s="432">
        <v>0.24</v>
      </c>
    </row>
    <row r="662" spans="1:10" s="333" customFormat="1" x14ac:dyDescent="0.2">
      <c r="A662" s="333" t="str">
        <f t="shared" si="10"/>
        <v>29500CAD</v>
      </c>
      <c r="B662" t="s">
        <v>1089</v>
      </c>
      <c r="C662"/>
      <c r="D662" t="s">
        <v>2933</v>
      </c>
      <c r="E662" t="s">
        <v>1090</v>
      </c>
      <c r="F662" t="s">
        <v>2525</v>
      </c>
      <c r="G662" s="432">
        <v>311777.28000000003</v>
      </c>
      <c r="H662" s="432">
        <v>311777.78000000003</v>
      </c>
      <c r="I662" s="432">
        <v>0</v>
      </c>
      <c r="J662" s="432">
        <v>0.5</v>
      </c>
    </row>
    <row r="663" spans="1:10" s="333" customFormat="1" x14ac:dyDescent="0.2">
      <c r="A663" s="333" t="str">
        <f t="shared" si="10"/>
        <v>29500KWD</v>
      </c>
      <c r="B663" t="s">
        <v>1089</v>
      </c>
      <c r="C663"/>
      <c r="D663" t="s">
        <v>128</v>
      </c>
      <c r="E663" t="s">
        <v>1090</v>
      </c>
      <c r="F663" t="s">
        <v>2525</v>
      </c>
      <c r="G663" s="432">
        <v>15</v>
      </c>
      <c r="H663" s="432">
        <v>15</v>
      </c>
      <c r="I663" s="432">
        <v>0</v>
      </c>
      <c r="J663" s="432">
        <v>0</v>
      </c>
    </row>
    <row r="664" spans="1:10" s="333" customFormat="1" x14ac:dyDescent="0.2">
      <c r="A664" s="333" t="str">
        <f t="shared" si="10"/>
        <v>29500JPY</v>
      </c>
      <c r="B664" t="s">
        <v>1089</v>
      </c>
      <c r="C664"/>
      <c r="D664" t="s">
        <v>129</v>
      </c>
      <c r="E664" t="s">
        <v>1090</v>
      </c>
      <c r="F664" t="s">
        <v>2525</v>
      </c>
      <c r="G664" s="432">
        <v>139594</v>
      </c>
      <c r="H664" s="432">
        <v>139594.29</v>
      </c>
      <c r="I664" s="432">
        <v>0</v>
      </c>
      <c r="J664" s="432">
        <v>0.28999999999999998</v>
      </c>
    </row>
    <row r="665" spans="1:10" s="333" customFormat="1" x14ac:dyDescent="0.2">
      <c r="A665" s="333" t="str">
        <f t="shared" si="10"/>
        <v>29500EUR</v>
      </c>
      <c r="B665" t="s">
        <v>1089</v>
      </c>
      <c r="C665"/>
      <c r="D665" t="s">
        <v>748</v>
      </c>
      <c r="E665" t="s">
        <v>1090</v>
      </c>
      <c r="F665" t="s">
        <v>2525</v>
      </c>
      <c r="G665" s="432">
        <v>141153601.53999999</v>
      </c>
      <c r="H665" s="432">
        <v>141190146.53999999</v>
      </c>
      <c r="I665" s="432">
        <v>0</v>
      </c>
      <c r="J665" s="432">
        <v>36545</v>
      </c>
    </row>
    <row r="666" spans="1:10" s="333" customFormat="1" x14ac:dyDescent="0.2">
      <c r="A666" s="333" t="str">
        <f t="shared" si="10"/>
        <v>29500AED</v>
      </c>
      <c r="B666" t="s">
        <v>1089</v>
      </c>
      <c r="C666"/>
      <c r="D666" t="s">
        <v>3364</v>
      </c>
      <c r="E666" t="s">
        <v>1090</v>
      </c>
      <c r="F666" t="s">
        <v>2525</v>
      </c>
      <c r="G666" s="432">
        <v>17250</v>
      </c>
      <c r="H666" s="432">
        <v>17250</v>
      </c>
      <c r="I666" s="432">
        <v>0</v>
      </c>
      <c r="J666" s="432">
        <v>0</v>
      </c>
    </row>
    <row r="667" spans="1:10" s="333" customFormat="1" x14ac:dyDescent="0.2">
      <c r="A667" s="333" t="str">
        <f t="shared" si="10"/>
        <v>29500RUB</v>
      </c>
      <c r="B667" t="s">
        <v>1089</v>
      </c>
      <c r="C667"/>
      <c r="D667" t="s">
        <v>3106</v>
      </c>
      <c r="E667" t="s">
        <v>1090</v>
      </c>
      <c r="F667" t="s">
        <v>2525</v>
      </c>
      <c r="G667" s="432">
        <v>1285461.97</v>
      </c>
      <c r="H667" s="432">
        <v>1285503.42</v>
      </c>
      <c r="I667" s="432">
        <v>0</v>
      </c>
      <c r="J667" s="432">
        <v>41.45</v>
      </c>
    </row>
    <row r="668" spans="1:10" s="333" customFormat="1" x14ac:dyDescent="0.2">
      <c r="A668" s="333" t="str">
        <f t="shared" si="10"/>
        <v>3TL</v>
      </c>
      <c r="B668" t="s">
        <v>1091</v>
      </c>
      <c r="C668"/>
      <c r="D668" t="s">
        <v>1867</v>
      </c>
      <c r="E668" t="s">
        <v>1092</v>
      </c>
      <c r="F668" t="s">
        <v>2525</v>
      </c>
      <c r="G668" s="432">
        <v>52733557430.169998</v>
      </c>
      <c r="H668" s="432">
        <v>53150587505.860001</v>
      </c>
      <c r="I668" s="432">
        <v>0</v>
      </c>
      <c r="J668" s="432">
        <v>417030075.69</v>
      </c>
    </row>
    <row r="669" spans="1:10" s="333" customFormat="1" x14ac:dyDescent="0.2">
      <c r="A669" s="333" t="str">
        <f t="shared" si="10"/>
        <v>300TL</v>
      </c>
      <c r="B669" t="s">
        <v>1093</v>
      </c>
      <c r="C669"/>
      <c r="D669" t="s">
        <v>1867</v>
      </c>
      <c r="E669" t="s">
        <v>1094</v>
      </c>
      <c r="F669" t="s">
        <v>2525</v>
      </c>
      <c r="G669" s="432">
        <v>1398279541.71</v>
      </c>
      <c r="H669" s="432">
        <v>1412603241.6099999</v>
      </c>
      <c r="I669" s="432">
        <v>0</v>
      </c>
      <c r="J669" s="432">
        <v>14323699.9</v>
      </c>
    </row>
    <row r="670" spans="1:10" s="333" customFormat="1" x14ac:dyDescent="0.2">
      <c r="A670" s="333" t="str">
        <f t="shared" si="10"/>
        <v>30000TL</v>
      </c>
      <c r="B670" t="s">
        <v>1095</v>
      </c>
      <c r="C670"/>
      <c r="D670" t="s">
        <v>1867</v>
      </c>
      <c r="E670" t="s">
        <v>1096</v>
      </c>
      <c r="F670" t="s">
        <v>2525</v>
      </c>
      <c r="G670" s="432">
        <v>1398279541.71</v>
      </c>
      <c r="H670" s="432">
        <v>1412603241.6099999</v>
      </c>
      <c r="I670" s="432">
        <v>0</v>
      </c>
      <c r="J670" s="432">
        <v>14323699.9</v>
      </c>
    </row>
    <row r="671" spans="1:10" s="333" customFormat="1" x14ac:dyDescent="0.2">
      <c r="A671" s="333" t="str">
        <f t="shared" si="10"/>
        <v>30000TL</v>
      </c>
      <c r="B671" t="s">
        <v>1095</v>
      </c>
      <c r="C671" t="s">
        <v>2577</v>
      </c>
      <c r="D671" t="s">
        <v>1867</v>
      </c>
      <c r="E671" t="s">
        <v>2578</v>
      </c>
      <c r="F671" t="s">
        <v>2525</v>
      </c>
      <c r="G671" s="432">
        <v>1362116265.25</v>
      </c>
      <c r="H671" s="432">
        <v>1376119170.9300001</v>
      </c>
      <c r="I671" s="432">
        <v>0</v>
      </c>
      <c r="J671" s="432">
        <v>14002905.68</v>
      </c>
    </row>
    <row r="672" spans="1:10" s="333" customFormat="1" x14ac:dyDescent="0.2">
      <c r="A672" s="333" t="str">
        <f t="shared" si="10"/>
        <v>30000TL</v>
      </c>
      <c r="B672" t="s">
        <v>1095</v>
      </c>
      <c r="C672" t="s">
        <v>1890</v>
      </c>
      <c r="D672" t="s">
        <v>1867</v>
      </c>
      <c r="E672" t="s">
        <v>2578</v>
      </c>
      <c r="F672" t="s">
        <v>2525</v>
      </c>
      <c r="G672" s="432">
        <v>16967173.02</v>
      </c>
      <c r="H672" s="432">
        <v>17114380.59</v>
      </c>
      <c r="I672" s="432">
        <v>0</v>
      </c>
      <c r="J672" s="432">
        <v>147207.57</v>
      </c>
    </row>
    <row r="673" spans="1:10" s="333" customFormat="1" x14ac:dyDescent="0.2">
      <c r="A673" s="333" t="str">
        <f t="shared" si="10"/>
        <v>30000TL</v>
      </c>
      <c r="B673" t="s">
        <v>1095</v>
      </c>
      <c r="C673" t="s">
        <v>2579</v>
      </c>
      <c r="D673" t="s">
        <v>1867</v>
      </c>
      <c r="E673" t="s">
        <v>2578</v>
      </c>
      <c r="F673" t="s">
        <v>2525</v>
      </c>
      <c r="G673" s="432">
        <v>1493061.44</v>
      </c>
      <c r="H673" s="432">
        <v>1499361.73</v>
      </c>
      <c r="I673" s="432">
        <v>0</v>
      </c>
      <c r="J673" s="432">
        <v>6300.29</v>
      </c>
    </row>
    <row r="674" spans="1:10" s="333" customFormat="1" x14ac:dyDescent="0.2">
      <c r="A674" s="333" t="str">
        <f t="shared" si="10"/>
        <v>30000TL</v>
      </c>
      <c r="B674" t="s">
        <v>1095</v>
      </c>
      <c r="C674" t="s">
        <v>2580</v>
      </c>
      <c r="D674" t="s">
        <v>1867</v>
      </c>
      <c r="E674" t="s">
        <v>2578</v>
      </c>
      <c r="F674" t="s">
        <v>2525</v>
      </c>
      <c r="G674" s="432">
        <v>6730775.9500000002</v>
      </c>
      <c r="H674" s="432">
        <v>6865582.4900000002</v>
      </c>
      <c r="I674" s="432">
        <v>0</v>
      </c>
      <c r="J674" s="432">
        <v>134806.54</v>
      </c>
    </row>
    <row r="675" spans="1:10" s="333" customFormat="1" x14ac:dyDescent="0.2">
      <c r="A675" s="333" t="str">
        <f t="shared" si="10"/>
        <v>30000TL</v>
      </c>
      <c r="B675" t="s">
        <v>1095</v>
      </c>
      <c r="C675" t="s">
        <v>2581</v>
      </c>
      <c r="D675" t="s">
        <v>1867</v>
      </c>
      <c r="E675" t="s">
        <v>2578</v>
      </c>
      <c r="F675" t="s">
        <v>2525</v>
      </c>
      <c r="G675" s="432">
        <v>1731074.46</v>
      </c>
      <c r="H675" s="432">
        <v>1762308.18</v>
      </c>
      <c r="I675" s="432">
        <v>0</v>
      </c>
      <c r="J675" s="432">
        <v>31233.72</v>
      </c>
    </row>
    <row r="676" spans="1:10" s="333" customFormat="1" x14ac:dyDescent="0.2">
      <c r="A676" s="333" t="str">
        <f t="shared" si="10"/>
        <v>30000TL</v>
      </c>
      <c r="B676" t="s">
        <v>1095</v>
      </c>
      <c r="C676" t="s">
        <v>2582</v>
      </c>
      <c r="D676" t="s">
        <v>1867</v>
      </c>
      <c r="E676" t="s">
        <v>2578</v>
      </c>
      <c r="F676" t="s">
        <v>2525</v>
      </c>
      <c r="G676" s="432">
        <v>6643202.0700000003</v>
      </c>
      <c r="H676" s="432">
        <v>6644230.2000000002</v>
      </c>
      <c r="I676" s="432">
        <v>0</v>
      </c>
      <c r="J676" s="432">
        <v>1028.1300000000001</v>
      </c>
    </row>
    <row r="677" spans="1:10" s="333" customFormat="1" x14ac:dyDescent="0.2">
      <c r="A677" s="333" t="str">
        <f t="shared" si="10"/>
        <v>30000TL</v>
      </c>
      <c r="B677" t="s">
        <v>1095</v>
      </c>
      <c r="C677" t="s">
        <v>2583</v>
      </c>
      <c r="D677" t="s">
        <v>1867</v>
      </c>
      <c r="E677" t="s">
        <v>2584</v>
      </c>
      <c r="F677" t="s">
        <v>2525</v>
      </c>
      <c r="G677" s="432">
        <v>6000</v>
      </c>
      <c r="H677" s="432">
        <v>6004.35</v>
      </c>
      <c r="I677" s="432">
        <v>0</v>
      </c>
      <c r="J677" s="432">
        <v>4.3499999999999996</v>
      </c>
    </row>
    <row r="678" spans="1:10" s="333" customFormat="1" x14ac:dyDescent="0.2">
      <c r="A678" s="333" t="str">
        <f t="shared" si="10"/>
        <v>30000TL</v>
      </c>
      <c r="B678" t="s">
        <v>1095</v>
      </c>
      <c r="C678" t="s">
        <v>2585</v>
      </c>
      <c r="D678" t="s">
        <v>1867</v>
      </c>
      <c r="E678" t="s">
        <v>2584</v>
      </c>
      <c r="F678" t="s">
        <v>2525</v>
      </c>
      <c r="G678" s="432">
        <v>2591989.52</v>
      </c>
      <c r="H678" s="432">
        <v>2592203.14</v>
      </c>
      <c r="I678" s="432">
        <v>0</v>
      </c>
      <c r="J678" s="432">
        <v>213.62</v>
      </c>
    </row>
    <row r="679" spans="1:10" s="333" customFormat="1" x14ac:dyDescent="0.2">
      <c r="A679" s="333" t="str">
        <f t="shared" si="10"/>
        <v>301TL</v>
      </c>
      <c r="B679" t="s">
        <v>1097</v>
      </c>
      <c r="C679"/>
      <c r="D679" t="s">
        <v>1867</v>
      </c>
      <c r="E679" t="s">
        <v>1098</v>
      </c>
      <c r="F679" t="s">
        <v>2525</v>
      </c>
      <c r="G679" s="432">
        <v>3393895541.4899998</v>
      </c>
      <c r="H679" s="432">
        <v>3416785079.9299998</v>
      </c>
      <c r="I679" s="432">
        <v>0</v>
      </c>
      <c r="J679" s="432">
        <v>22889538.440000001</v>
      </c>
    </row>
    <row r="680" spans="1:10" s="333" customFormat="1" x14ac:dyDescent="0.2">
      <c r="A680" s="333" t="str">
        <f t="shared" si="10"/>
        <v>30100TL</v>
      </c>
      <c r="B680" t="s">
        <v>1099</v>
      </c>
      <c r="C680"/>
      <c r="D680" t="s">
        <v>1867</v>
      </c>
      <c r="E680" t="s">
        <v>1100</v>
      </c>
      <c r="F680" t="s">
        <v>2525</v>
      </c>
      <c r="G680" s="432">
        <v>570111038.24000001</v>
      </c>
      <c r="H680" s="432">
        <v>572992710.80999994</v>
      </c>
      <c r="I680" s="432">
        <v>0</v>
      </c>
      <c r="J680" s="432">
        <v>2881672.57</v>
      </c>
    </row>
    <row r="681" spans="1:10" s="333" customFormat="1" x14ac:dyDescent="0.2">
      <c r="A681" s="333" t="str">
        <f t="shared" si="10"/>
        <v>301000TL</v>
      </c>
      <c r="B681" t="s">
        <v>1101</v>
      </c>
      <c r="C681"/>
      <c r="D681" t="s">
        <v>1867</v>
      </c>
      <c r="E681" t="s">
        <v>1100</v>
      </c>
      <c r="F681" t="s">
        <v>2525</v>
      </c>
      <c r="G681" s="432">
        <v>570111038.24000001</v>
      </c>
      <c r="H681" s="432">
        <v>572992710.80999994</v>
      </c>
      <c r="I681" s="432">
        <v>0</v>
      </c>
      <c r="J681" s="432">
        <v>2881672.57</v>
      </c>
    </row>
    <row r="682" spans="1:10" s="333" customFormat="1" x14ac:dyDescent="0.2">
      <c r="A682" s="333" t="str">
        <f t="shared" si="10"/>
        <v>301000USD</v>
      </c>
      <c r="B682" t="s">
        <v>1101</v>
      </c>
      <c r="C682"/>
      <c r="D682" t="s">
        <v>2515</v>
      </c>
      <c r="E682" t="s">
        <v>1100</v>
      </c>
      <c r="F682" t="s">
        <v>2525</v>
      </c>
      <c r="G682" s="432">
        <v>7437211.9000000004</v>
      </c>
      <c r="H682" s="432">
        <v>7747911.46</v>
      </c>
      <c r="I682" s="432">
        <v>0</v>
      </c>
      <c r="J682" s="432">
        <v>310699.56</v>
      </c>
    </row>
    <row r="683" spans="1:10" s="333" customFormat="1" x14ac:dyDescent="0.2">
      <c r="A683" s="333" t="str">
        <f t="shared" si="10"/>
        <v>301000GBP</v>
      </c>
      <c r="B683" t="s">
        <v>1101</v>
      </c>
      <c r="C683"/>
      <c r="D683" t="s">
        <v>747</v>
      </c>
      <c r="E683" t="s">
        <v>1100</v>
      </c>
      <c r="F683" t="s">
        <v>2525</v>
      </c>
      <c r="G683" s="432">
        <v>6650895.2800000003</v>
      </c>
      <c r="H683" s="432">
        <v>7006539.7400000002</v>
      </c>
      <c r="I683" s="432">
        <v>0</v>
      </c>
      <c r="J683" s="432">
        <v>355644.46</v>
      </c>
    </row>
    <row r="684" spans="1:10" s="333" customFormat="1" x14ac:dyDescent="0.2">
      <c r="A684" s="333" t="str">
        <f t="shared" si="10"/>
        <v>301000CHF</v>
      </c>
      <c r="B684" t="s">
        <v>1101</v>
      </c>
      <c r="C684"/>
      <c r="D684" t="s">
        <v>785</v>
      </c>
      <c r="E684" t="s">
        <v>1100</v>
      </c>
      <c r="F684" t="s">
        <v>2525</v>
      </c>
      <c r="G684" s="432">
        <v>12</v>
      </c>
      <c r="H684" s="432">
        <v>12</v>
      </c>
      <c r="I684" s="432">
        <v>0</v>
      </c>
      <c r="J684" s="432">
        <v>0</v>
      </c>
    </row>
    <row r="685" spans="1:10" s="333" customFormat="1" x14ac:dyDescent="0.2">
      <c r="A685" s="333" t="str">
        <f t="shared" si="10"/>
        <v>301000DKK</v>
      </c>
      <c r="B685" t="s">
        <v>1101</v>
      </c>
      <c r="C685"/>
      <c r="D685" t="s">
        <v>3160</v>
      </c>
      <c r="E685" t="s">
        <v>1100</v>
      </c>
      <c r="F685" t="s">
        <v>2525</v>
      </c>
      <c r="G685" s="432">
        <v>12110</v>
      </c>
      <c r="H685" s="432">
        <v>12110</v>
      </c>
      <c r="I685" s="432">
        <v>0</v>
      </c>
      <c r="J685" s="432">
        <v>0</v>
      </c>
    </row>
    <row r="686" spans="1:10" s="333" customFormat="1" x14ac:dyDescent="0.2">
      <c r="A686" s="333" t="str">
        <f t="shared" si="10"/>
        <v>301000SEK</v>
      </c>
      <c r="B686" t="s">
        <v>1101</v>
      </c>
      <c r="C686"/>
      <c r="D686" t="s">
        <v>786</v>
      </c>
      <c r="E686" t="s">
        <v>1100</v>
      </c>
      <c r="F686" t="s">
        <v>2525</v>
      </c>
      <c r="G686" s="432">
        <v>0</v>
      </c>
      <c r="H686" s="432">
        <v>0.26</v>
      </c>
      <c r="I686" s="432">
        <v>0</v>
      </c>
      <c r="J686" s="432">
        <v>0.26</v>
      </c>
    </row>
    <row r="687" spans="1:10" s="333" customFormat="1" x14ac:dyDescent="0.2">
      <c r="A687" s="333" t="str">
        <f t="shared" si="10"/>
        <v>301000CAD</v>
      </c>
      <c r="B687" t="s">
        <v>1101</v>
      </c>
      <c r="C687"/>
      <c r="D687" t="s">
        <v>2933</v>
      </c>
      <c r="E687" t="s">
        <v>1100</v>
      </c>
      <c r="F687" t="s">
        <v>2525</v>
      </c>
      <c r="G687" s="432">
        <v>680</v>
      </c>
      <c r="H687" s="432">
        <v>680</v>
      </c>
      <c r="I687" s="432">
        <v>0</v>
      </c>
      <c r="J687" s="432">
        <v>0</v>
      </c>
    </row>
    <row r="688" spans="1:10" s="333" customFormat="1" x14ac:dyDescent="0.2">
      <c r="A688" s="333" t="str">
        <f t="shared" si="10"/>
        <v>301000JPY</v>
      </c>
      <c r="B688" t="s">
        <v>1101</v>
      </c>
      <c r="C688"/>
      <c r="D688" t="s">
        <v>129</v>
      </c>
      <c r="E688" t="s">
        <v>1100</v>
      </c>
      <c r="F688" t="s">
        <v>2525</v>
      </c>
      <c r="G688" s="432">
        <v>4544</v>
      </c>
      <c r="H688" s="432">
        <v>4544</v>
      </c>
      <c r="I688" s="432">
        <v>0</v>
      </c>
      <c r="J688" s="432">
        <v>0</v>
      </c>
    </row>
    <row r="689" spans="1:10" s="333" customFormat="1" x14ac:dyDescent="0.2">
      <c r="A689" s="333" t="str">
        <f t="shared" si="10"/>
        <v>301000EUR</v>
      </c>
      <c r="B689" t="s">
        <v>1101</v>
      </c>
      <c r="C689"/>
      <c r="D689" t="s">
        <v>748</v>
      </c>
      <c r="E689" t="s">
        <v>1100</v>
      </c>
      <c r="F689" t="s">
        <v>2525</v>
      </c>
      <c r="G689" s="432">
        <v>7740281.1299999999</v>
      </c>
      <c r="H689" s="432">
        <v>7884439.25</v>
      </c>
      <c r="I689" s="432">
        <v>0</v>
      </c>
      <c r="J689" s="432">
        <v>144158.12</v>
      </c>
    </row>
    <row r="690" spans="1:10" s="333" customFormat="1" x14ac:dyDescent="0.2">
      <c r="A690" s="333" t="str">
        <f t="shared" si="10"/>
        <v>301000RUB</v>
      </c>
      <c r="B690" t="s">
        <v>1101</v>
      </c>
      <c r="C690"/>
      <c r="D690" t="s">
        <v>3106</v>
      </c>
      <c r="E690" t="s">
        <v>1100</v>
      </c>
      <c r="F690" t="s">
        <v>2525</v>
      </c>
      <c r="G690" s="432">
        <v>468738.29</v>
      </c>
      <c r="H690" s="432">
        <v>469387.06</v>
      </c>
      <c r="I690" s="432">
        <v>0</v>
      </c>
      <c r="J690" s="432">
        <v>648.77</v>
      </c>
    </row>
    <row r="691" spans="1:10" s="333" customFormat="1" x14ac:dyDescent="0.2">
      <c r="A691" s="333" t="str">
        <f t="shared" si="10"/>
        <v>301000TL</v>
      </c>
      <c r="B691" t="s">
        <v>1101</v>
      </c>
      <c r="C691" t="s">
        <v>2586</v>
      </c>
      <c r="D691" t="s">
        <v>1867</v>
      </c>
      <c r="E691" t="s">
        <v>2587</v>
      </c>
      <c r="F691" t="s">
        <v>2525</v>
      </c>
      <c r="G691" s="432">
        <v>559895750.85000002</v>
      </c>
      <c r="H691" s="432">
        <v>562728473.92999995</v>
      </c>
      <c r="I691" s="432">
        <v>0</v>
      </c>
      <c r="J691" s="432">
        <v>2832723.08</v>
      </c>
    </row>
    <row r="692" spans="1:10" s="333" customFormat="1" x14ac:dyDescent="0.2">
      <c r="A692" s="333" t="str">
        <f t="shared" si="10"/>
        <v>301000USD</v>
      </c>
      <c r="B692" t="s">
        <v>1101</v>
      </c>
      <c r="C692" t="s">
        <v>2586</v>
      </c>
      <c r="D692" t="s">
        <v>2515</v>
      </c>
      <c r="E692" t="s">
        <v>2587</v>
      </c>
      <c r="F692" t="s">
        <v>2525</v>
      </c>
      <c r="G692" s="432">
        <v>7415619.6200000001</v>
      </c>
      <c r="H692" s="432">
        <v>7714793.7199999997</v>
      </c>
      <c r="I692" s="432">
        <v>0</v>
      </c>
      <c r="J692" s="432">
        <v>299174.09999999998</v>
      </c>
    </row>
    <row r="693" spans="1:10" s="333" customFormat="1" x14ac:dyDescent="0.2">
      <c r="A693" s="333" t="str">
        <f t="shared" si="10"/>
        <v>301000GBP</v>
      </c>
      <c r="B693" t="s">
        <v>1101</v>
      </c>
      <c r="C693" t="s">
        <v>2586</v>
      </c>
      <c r="D693" t="s">
        <v>747</v>
      </c>
      <c r="E693" t="s">
        <v>2587</v>
      </c>
      <c r="F693" t="s">
        <v>2525</v>
      </c>
      <c r="G693" s="432">
        <v>6556515.4400000004</v>
      </c>
      <c r="H693" s="432">
        <v>6911336.0899999999</v>
      </c>
      <c r="I693" s="432">
        <v>0</v>
      </c>
      <c r="J693" s="432">
        <v>354820.65</v>
      </c>
    </row>
    <row r="694" spans="1:10" s="333" customFormat="1" x14ac:dyDescent="0.2">
      <c r="A694" s="333" t="str">
        <f t="shared" si="10"/>
        <v>301000CHF</v>
      </c>
      <c r="B694" t="s">
        <v>1101</v>
      </c>
      <c r="C694" t="s">
        <v>2586</v>
      </c>
      <c r="D694" t="s">
        <v>785</v>
      </c>
      <c r="E694" t="s">
        <v>2587</v>
      </c>
      <c r="F694" t="s">
        <v>2525</v>
      </c>
      <c r="G694" s="432">
        <v>12</v>
      </c>
      <c r="H694" s="432">
        <v>12</v>
      </c>
      <c r="I694" s="432">
        <v>0</v>
      </c>
      <c r="J694" s="432">
        <v>0</v>
      </c>
    </row>
    <row r="695" spans="1:10" s="333" customFormat="1" x14ac:dyDescent="0.2">
      <c r="A695" s="333" t="str">
        <f t="shared" si="10"/>
        <v>301000DKK</v>
      </c>
      <c r="B695" t="s">
        <v>1101</v>
      </c>
      <c r="C695" t="s">
        <v>2586</v>
      </c>
      <c r="D695" t="s">
        <v>3160</v>
      </c>
      <c r="E695" t="s">
        <v>2587</v>
      </c>
      <c r="F695" t="s">
        <v>2525</v>
      </c>
      <c r="G695" s="432">
        <v>12110</v>
      </c>
      <c r="H695" s="432">
        <v>12110</v>
      </c>
      <c r="I695" s="432">
        <v>0</v>
      </c>
      <c r="J695" s="432">
        <v>0</v>
      </c>
    </row>
    <row r="696" spans="1:10" s="333" customFormat="1" x14ac:dyDescent="0.2">
      <c r="A696" s="333" t="str">
        <f t="shared" si="10"/>
        <v>301000CAD</v>
      </c>
      <c r="B696" t="s">
        <v>1101</v>
      </c>
      <c r="C696" t="s">
        <v>2586</v>
      </c>
      <c r="D696" t="s">
        <v>2933</v>
      </c>
      <c r="E696" t="s">
        <v>2587</v>
      </c>
      <c r="F696" t="s">
        <v>2525</v>
      </c>
      <c r="G696" s="432">
        <v>680</v>
      </c>
      <c r="H696" s="432">
        <v>680</v>
      </c>
      <c r="I696" s="432">
        <v>0</v>
      </c>
      <c r="J696" s="432">
        <v>0</v>
      </c>
    </row>
    <row r="697" spans="1:10" s="333" customFormat="1" x14ac:dyDescent="0.2">
      <c r="A697" s="333" t="str">
        <f t="shared" si="10"/>
        <v>301000JPY</v>
      </c>
      <c r="B697" t="s">
        <v>1101</v>
      </c>
      <c r="C697" t="s">
        <v>2586</v>
      </c>
      <c r="D697" t="s">
        <v>129</v>
      </c>
      <c r="E697" t="s">
        <v>2587</v>
      </c>
      <c r="F697" t="s">
        <v>2525</v>
      </c>
      <c r="G697" s="432">
        <v>4544</v>
      </c>
      <c r="H697" s="432">
        <v>4544</v>
      </c>
      <c r="I697" s="432">
        <v>0</v>
      </c>
      <c r="J697" s="432">
        <v>0</v>
      </c>
    </row>
    <row r="698" spans="1:10" s="333" customFormat="1" x14ac:dyDescent="0.2">
      <c r="A698" s="333" t="str">
        <f t="shared" si="10"/>
        <v>301000EUR</v>
      </c>
      <c r="B698" t="s">
        <v>1101</v>
      </c>
      <c r="C698" t="s">
        <v>2586</v>
      </c>
      <c r="D698" t="s">
        <v>748</v>
      </c>
      <c r="E698" t="s">
        <v>2587</v>
      </c>
      <c r="F698" t="s">
        <v>2525</v>
      </c>
      <c r="G698" s="432">
        <v>7689364.25</v>
      </c>
      <c r="H698" s="432">
        <v>7829721.7599999998</v>
      </c>
      <c r="I698" s="432">
        <v>0</v>
      </c>
      <c r="J698" s="432">
        <v>140357.51</v>
      </c>
    </row>
    <row r="699" spans="1:10" s="333" customFormat="1" x14ac:dyDescent="0.2">
      <c r="A699" s="333" t="str">
        <f t="shared" si="10"/>
        <v>301000RUB</v>
      </c>
      <c r="B699" t="s">
        <v>1101</v>
      </c>
      <c r="C699" t="s">
        <v>2586</v>
      </c>
      <c r="D699" t="s">
        <v>3106</v>
      </c>
      <c r="E699" t="s">
        <v>2587</v>
      </c>
      <c r="F699" t="s">
        <v>2525</v>
      </c>
      <c r="G699" s="432">
        <v>468738.29</v>
      </c>
      <c r="H699" s="432">
        <v>469387.06</v>
      </c>
      <c r="I699" s="432">
        <v>0</v>
      </c>
      <c r="J699" s="432">
        <v>648.77</v>
      </c>
    </row>
    <row r="700" spans="1:10" s="333" customFormat="1" x14ac:dyDescent="0.2">
      <c r="A700" s="333" t="str">
        <f t="shared" si="10"/>
        <v>301000TL</v>
      </c>
      <c r="B700" t="s">
        <v>1101</v>
      </c>
      <c r="C700" t="s">
        <v>2588</v>
      </c>
      <c r="D700" t="s">
        <v>1867</v>
      </c>
      <c r="E700" t="s">
        <v>2587</v>
      </c>
      <c r="F700" t="s">
        <v>2525</v>
      </c>
      <c r="G700" s="432">
        <v>10215287.390000001</v>
      </c>
      <c r="H700" s="432">
        <v>10264236.880000001</v>
      </c>
      <c r="I700" s="432">
        <v>0</v>
      </c>
      <c r="J700" s="432">
        <v>48949.49</v>
      </c>
    </row>
    <row r="701" spans="1:10" s="333" customFormat="1" x14ac:dyDescent="0.2">
      <c r="A701" s="333" t="str">
        <f t="shared" si="10"/>
        <v>301000USD</v>
      </c>
      <c r="B701" t="s">
        <v>1101</v>
      </c>
      <c r="C701" t="s">
        <v>2588</v>
      </c>
      <c r="D701" t="s">
        <v>2515</v>
      </c>
      <c r="E701" t="s">
        <v>2587</v>
      </c>
      <c r="F701" t="s">
        <v>2525</v>
      </c>
      <c r="G701" s="432">
        <v>21592.28</v>
      </c>
      <c r="H701" s="432">
        <v>33117.74</v>
      </c>
      <c r="I701" s="432">
        <v>0</v>
      </c>
      <c r="J701" s="432">
        <v>11525.46</v>
      </c>
    </row>
    <row r="702" spans="1:10" s="333" customFormat="1" x14ac:dyDescent="0.2">
      <c r="A702" s="333" t="str">
        <f t="shared" si="10"/>
        <v>301000GBP</v>
      </c>
      <c r="B702" t="s">
        <v>1101</v>
      </c>
      <c r="C702" t="s">
        <v>2588</v>
      </c>
      <c r="D702" t="s">
        <v>747</v>
      </c>
      <c r="E702" t="s">
        <v>2587</v>
      </c>
      <c r="F702" t="s">
        <v>2525</v>
      </c>
      <c r="G702" s="432">
        <v>94379.839999999997</v>
      </c>
      <c r="H702" s="432">
        <v>95203.65</v>
      </c>
      <c r="I702" s="432">
        <v>0</v>
      </c>
      <c r="J702" s="432">
        <v>823.81</v>
      </c>
    </row>
    <row r="703" spans="1:10" s="333" customFormat="1" x14ac:dyDescent="0.2">
      <c r="A703" s="333" t="str">
        <f t="shared" si="10"/>
        <v>301000SEK</v>
      </c>
      <c r="B703" t="s">
        <v>1101</v>
      </c>
      <c r="C703" t="s">
        <v>2588</v>
      </c>
      <c r="D703" t="s">
        <v>786</v>
      </c>
      <c r="E703" t="s">
        <v>2587</v>
      </c>
      <c r="F703" t="s">
        <v>2525</v>
      </c>
      <c r="G703" s="432">
        <v>0</v>
      </c>
      <c r="H703" s="432">
        <v>0.26</v>
      </c>
      <c r="I703" s="432">
        <v>0</v>
      </c>
      <c r="J703" s="432">
        <v>0.26</v>
      </c>
    </row>
    <row r="704" spans="1:10" s="333" customFormat="1" x14ac:dyDescent="0.2">
      <c r="A704" s="333" t="str">
        <f t="shared" si="10"/>
        <v>301000EUR</v>
      </c>
      <c r="B704" t="s">
        <v>1101</v>
      </c>
      <c r="C704" t="s">
        <v>2588</v>
      </c>
      <c r="D704" t="s">
        <v>748</v>
      </c>
      <c r="E704" t="s">
        <v>2587</v>
      </c>
      <c r="F704" t="s">
        <v>2525</v>
      </c>
      <c r="G704" s="432">
        <v>50916.88</v>
      </c>
      <c r="H704" s="432">
        <v>54717.49</v>
      </c>
      <c r="I704" s="432">
        <v>0</v>
      </c>
      <c r="J704" s="432">
        <v>3800.61</v>
      </c>
    </row>
    <row r="705" spans="1:10" s="333" customFormat="1" x14ac:dyDescent="0.2">
      <c r="A705" s="333" t="str">
        <f t="shared" si="10"/>
        <v>30103TL</v>
      </c>
      <c r="B705" t="s">
        <v>1102</v>
      </c>
      <c r="C705"/>
      <c r="D705" t="s">
        <v>1867</v>
      </c>
      <c r="E705" t="s">
        <v>1103</v>
      </c>
      <c r="F705" t="s">
        <v>2525</v>
      </c>
      <c r="G705" s="432">
        <v>2657047640.5999999</v>
      </c>
      <c r="H705" s="432">
        <v>2676476809.73</v>
      </c>
      <c r="I705" s="432">
        <v>0</v>
      </c>
      <c r="J705" s="432">
        <v>19429169.129999999</v>
      </c>
    </row>
    <row r="706" spans="1:10" s="333" customFormat="1" x14ac:dyDescent="0.2">
      <c r="A706" s="333" t="str">
        <f t="shared" si="10"/>
        <v>301030TL</v>
      </c>
      <c r="B706" t="s">
        <v>1104</v>
      </c>
      <c r="C706"/>
      <c r="D706" t="s">
        <v>1867</v>
      </c>
      <c r="E706" t="s">
        <v>1103</v>
      </c>
      <c r="F706" t="s">
        <v>2525</v>
      </c>
      <c r="G706" s="432">
        <v>2657047640.5999999</v>
      </c>
      <c r="H706" s="432">
        <v>2676476809.73</v>
      </c>
      <c r="I706" s="432">
        <v>0</v>
      </c>
      <c r="J706" s="432">
        <v>19429169.129999999</v>
      </c>
    </row>
    <row r="707" spans="1:10" s="333" customFormat="1" x14ac:dyDescent="0.2">
      <c r="A707" s="333" t="str">
        <f t="shared" ref="A707:A770" si="11">CONCATENATE(B707,D707)</f>
        <v>301030USD</v>
      </c>
      <c r="B707" t="s">
        <v>1104</v>
      </c>
      <c r="C707"/>
      <c r="D707" t="s">
        <v>2515</v>
      </c>
      <c r="E707" t="s">
        <v>1103</v>
      </c>
      <c r="F707" t="s">
        <v>2525</v>
      </c>
      <c r="G707" s="432">
        <v>124168169.27</v>
      </c>
      <c r="H707" s="432">
        <v>129638784.52</v>
      </c>
      <c r="I707" s="432">
        <v>0</v>
      </c>
      <c r="J707" s="432">
        <v>5470615.25</v>
      </c>
    </row>
    <row r="708" spans="1:10" s="333" customFormat="1" x14ac:dyDescent="0.2">
      <c r="A708" s="333" t="str">
        <f t="shared" si="11"/>
        <v>301030GBP</v>
      </c>
      <c r="B708" t="s">
        <v>1104</v>
      </c>
      <c r="C708"/>
      <c r="D708" t="s">
        <v>747</v>
      </c>
      <c r="E708" t="s">
        <v>1103</v>
      </c>
      <c r="F708" t="s">
        <v>2525</v>
      </c>
      <c r="G708" s="432">
        <v>8706750.7400000002</v>
      </c>
      <c r="H708" s="432">
        <v>8985883.1799999997</v>
      </c>
      <c r="I708" s="432">
        <v>0</v>
      </c>
      <c r="J708" s="432">
        <v>279132.44</v>
      </c>
    </row>
    <row r="709" spans="1:10" s="333" customFormat="1" x14ac:dyDescent="0.2">
      <c r="A709" s="333" t="str">
        <f t="shared" si="11"/>
        <v>301030CAD</v>
      </c>
      <c r="B709" t="s">
        <v>1104</v>
      </c>
      <c r="C709"/>
      <c r="D709" t="s">
        <v>2933</v>
      </c>
      <c r="E709" t="s">
        <v>1103</v>
      </c>
      <c r="F709" t="s">
        <v>2525</v>
      </c>
      <c r="G709" s="432">
        <v>96336.5</v>
      </c>
      <c r="H709" s="432">
        <v>96336.5</v>
      </c>
      <c r="I709" s="432">
        <v>0</v>
      </c>
      <c r="J709" s="432">
        <v>0</v>
      </c>
    </row>
    <row r="710" spans="1:10" s="333" customFormat="1" x14ac:dyDescent="0.2">
      <c r="A710" s="333" t="str">
        <f t="shared" si="11"/>
        <v>301030EUR</v>
      </c>
      <c r="B710" t="s">
        <v>1104</v>
      </c>
      <c r="C710"/>
      <c r="D710" t="s">
        <v>748</v>
      </c>
      <c r="E710" t="s">
        <v>1103</v>
      </c>
      <c r="F710" t="s">
        <v>2525</v>
      </c>
      <c r="G710" s="432">
        <v>293006035.27999997</v>
      </c>
      <c r="H710" s="432">
        <v>293756201.99000001</v>
      </c>
      <c r="I710" s="432">
        <v>0</v>
      </c>
      <c r="J710" s="432">
        <v>750166.71</v>
      </c>
    </row>
    <row r="711" spans="1:10" s="333" customFormat="1" x14ac:dyDescent="0.2">
      <c r="A711" s="333" t="str">
        <f t="shared" si="11"/>
        <v>301030AED</v>
      </c>
      <c r="B711" t="s">
        <v>1104</v>
      </c>
      <c r="C711"/>
      <c r="D711" t="s">
        <v>3364</v>
      </c>
      <c r="E711" t="s">
        <v>1103</v>
      </c>
      <c r="F711" t="s">
        <v>2525</v>
      </c>
      <c r="G711" s="432">
        <v>17250</v>
      </c>
      <c r="H711" s="432">
        <v>17250</v>
      </c>
      <c r="I711" s="432">
        <v>0</v>
      </c>
      <c r="J711" s="432">
        <v>0</v>
      </c>
    </row>
    <row r="712" spans="1:10" s="333" customFormat="1" x14ac:dyDescent="0.2">
      <c r="A712" s="333" t="str">
        <f t="shared" si="11"/>
        <v>301030TL</v>
      </c>
      <c r="B712" t="s">
        <v>1104</v>
      </c>
      <c r="C712" t="s">
        <v>3161</v>
      </c>
      <c r="D712" t="s">
        <v>1867</v>
      </c>
      <c r="E712" t="s">
        <v>2587</v>
      </c>
      <c r="F712" t="s">
        <v>2525</v>
      </c>
      <c r="G712" s="432">
        <v>12032.47</v>
      </c>
      <c r="H712" s="432">
        <v>12032.47</v>
      </c>
      <c r="I712" s="432">
        <v>0</v>
      </c>
      <c r="J712" s="432">
        <v>0</v>
      </c>
    </row>
    <row r="713" spans="1:10" s="333" customFormat="1" x14ac:dyDescent="0.2">
      <c r="A713" s="333" t="str">
        <f t="shared" si="11"/>
        <v>301030EUR</v>
      </c>
      <c r="B713" t="s">
        <v>1104</v>
      </c>
      <c r="C713" t="s">
        <v>3161</v>
      </c>
      <c r="D713" t="s">
        <v>748</v>
      </c>
      <c r="E713" t="s">
        <v>2587</v>
      </c>
      <c r="F713" t="s">
        <v>2525</v>
      </c>
      <c r="G713" s="432">
        <v>1702.93</v>
      </c>
      <c r="H713" s="432">
        <v>1702.93</v>
      </c>
      <c r="I713" s="432">
        <v>0</v>
      </c>
      <c r="J713" s="432">
        <v>0</v>
      </c>
    </row>
    <row r="714" spans="1:10" s="333" customFormat="1" x14ac:dyDescent="0.2">
      <c r="A714" s="333" t="str">
        <f t="shared" si="11"/>
        <v>301030TL</v>
      </c>
      <c r="B714" t="s">
        <v>1104</v>
      </c>
      <c r="C714" t="s">
        <v>2589</v>
      </c>
      <c r="D714" t="s">
        <v>1867</v>
      </c>
      <c r="E714" t="s">
        <v>2587</v>
      </c>
      <c r="F714" t="s">
        <v>2525</v>
      </c>
      <c r="G714" s="432">
        <v>36176719.75</v>
      </c>
      <c r="H714" s="432">
        <v>36289969.020000003</v>
      </c>
      <c r="I714" s="432">
        <v>0</v>
      </c>
      <c r="J714" s="432">
        <v>113249.27</v>
      </c>
    </row>
    <row r="715" spans="1:10" s="333" customFormat="1" x14ac:dyDescent="0.2">
      <c r="A715" s="333" t="str">
        <f t="shared" si="11"/>
        <v>301030USD</v>
      </c>
      <c r="B715" t="s">
        <v>1104</v>
      </c>
      <c r="C715" t="s">
        <v>2589</v>
      </c>
      <c r="D715" t="s">
        <v>2515</v>
      </c>
      <c r="E715" t="s">
        <v>2587</v>
      </c>
      <c r="F715" t="s">
        <v>2525</v>
      </c>
      <c r="G715" s="432">
        <v>324077.28999999998</v>
      </c>
      <c r="H715" s="432">
        <v>328552.57</v>
      </c>
      <c r="I715" s="432">
        <v>0</v>
      </c>
      <c r="J715" s="432">
        <v>4475.28</v>
      </c>
    </row>
    <row r="716" spans="1:10" s="333" customFormat="1" x14ac:dyDescent="0.2">
      <c r="A716" s="333" t="str">
        <f t="shared" si="11"/>
        <v>301030GBP</v>
      </c>
      <c r="B716" t="s">
        <v>1104</v>
      </c>
      <c r="C716" t="s">
        <v>2589</v>
      </c>
      <c r="D716" t="s">
        <v>747</v>
      </c>
      <c r="E716" t="s">
        <v>2587</v>
      </c>
      <c r="F716" t="s">
        <v>2525</v>
      </c>
      <c r="G716" s="432">
        <v>291569.78000000003</v>
      </c>
      <c r="H716" s="432">
        <v>294273.13</v>
      </c>
      <c r="I716" s="432">
        <v>0</v>
      </c>
      <c r="J716" s="432">
        <v>2703.35</v>
      </c>
    </row>
    <row r="717" spans="1:10" s="333" customFormat="1" x14ac:dyDescent="0.2">
      <c r="A717" s="333" t="str">
        <f t="shared" si="11"/>
        <v>301030EUR</v>
      </c>
      <c r="B717" t="s">
        <v>1104</v>
      </c>
      <c r="C717" t="s">
        <v>2589</v>
      </c>
      <c r="D717" t="s">
        <v>748</v>
      </c>
      <c r="E717" t="s">
        <v>2587</v>
      </c>
      <c r="F717" t="s">
        <v>2525</v>
      </c>
      <c r="G717" s="432">
        <v>440755.91</v>
      </c>
      <c r="H717" s="432">
        <v>468860.59</v>
      </c>
      <c r="I717" s="432">
        <v>0</v>
      </c>
      <c r="J717" s="432">
        <v>28104.68</v>
      </c>
    </row>
    <row r="718" spans="1:10" s="333" customFormat="1" x14ac:dyDescent="0.2">
      <c r="A718" s="333" t="str">
        <f t="shared" si="11"/>
        <v>301030TL</v>
      </c>
      <c r="B718" t="s">
        <v>1104</v>
      </c>
      <c r="C718" t="s">
        <v>132</v>
      </c>
      <c r="D718" t="s">
        <v>1867</v>
      </c>
      <c r="E718" t="s">
        <v>2587</v>
      </c>
      <c r="F718" t="s">
        <v>2525</v>
      </c>
      <c r="G718" s="432">
        <v>7807792.9199999999</v>
      </c>
      <c r="H718" s="432">
        <v>8518330.4399999995</v>
      </c>
      <c r="I718" s="432">
        <v>0</v>
      </c>
      <c r="J718" s="432">
        <v>710537.52</v>
      </c>
    </row>
    <row r="719" spans="1:10" s="333" customFormat="1" x14ac:dyDescent="0.2">
      <c r="A719" s="333" t="str">
        <f t="shared" si="11"/>
        <v>301030USD</v>
      </c>
      <c r="B719" t="s">
        <v>1104</v>
      </c>
      <c r="C719" t="s">
        <v>132</v>
      </c>
      <c r="D719" t="s">
        <v>2515</v>
      </c>
      <c r="E719" t="s">
        <v>2587</v>
      </c>
      <c r="F719" t="s">
        <v>2525</v>
      </c>
      <c r="G719" s="432">
        <v>2614710.48</v>
      </c>
      <c r="H719" s="432">
        <v>2859723.42</v>
      </c>
      <c r="I719" s="432">
        <v>0</v>
      </c>
      <c r="J719" s="432">
        <v>245012.94</v>
      </c>
    </row>
    <row r="720" spans="1:10" s="333" customFormat="1" x14ac:dyDescent="0.2">
      <c r="A720" s="333" t="str">
        <f t="shared" si="11"/>
        <v>301030GBP</v>
      </c>
      <c r="B720" t="s">
        <v>1104</v>
      </c>
      <c r="C720" t="s">
        <v>132</v>
      </c>
      <c r="D720" t="s">
        <v>747</v>
      </c>
      <c r="E720" t="s">
        <v>2587</v>
      </c>
      <c r="F720" t="s">
        <v>2525</v>
      </c>
      <c r="G720" s="432">
        <v>80774.84</v>
      </c>
      <c r="H720" s="432">
        <v>80774.84</v>
      </c>
      <c r="I720" s="432">
        <v>0</v>
      </c>
      <c r="J720" s="432">
        <v>0</v>
      </c>
    </row>
    <row r="721" spans="1:10" s="333" customFormat="1" x14ac:dyDescent="0.2">
      <c r="A721" s="333" t="str">
        <f t="shared" si="11"/>
        <v>301030EUR</v>
      </c>
      <c r="B721" t="s">
        <v>1104</v>
      </c>
      <c r="C721" t="s">
        <v>132</v>
      </c>
      <c r="D721" t="s">
        <v>748</v>
      </c>
      <c r="E721" t="s">
        <v>2587</v>
      </c>
      <c r="F721" t="s">
        <v>2525</v>
      </c>
      <c r="G721" s="432">
        <v>23306.15</v>
      </c>
      <c r="H721" s="432">
        <v>23306.15</v>
      </c>
      <c r="I721" s="432">
        <v>0</v>
      </c>
      <c r="J721" s="432">
        <v>0</v>
      </c>
    </row>
    <row r="722" spans="1:10" s="333" customFormat="1" x14ac:dyDescent="0.2">
      <c r="A722" s="333" t="str">
        <f t="shared" si="11"/>
        <v>301030TL</v>
      </c>
      <c r="B722" t="s">
        <v>1104</v>
      </c>
      <c r="C722" t="s">
        <v>2590</v>
      </c>
      <c r="D722" t="s">
        <v>1867</v>
      </c>
      <c r="E722" t="s">
        <v>2587</v>
      </c>
      <c r="F722" t="s">
        <v>2525</v>
      </c>
      <c r="G722" s="432">
        <v>2613051095.46</v>
      </c>
      <c r="H722" s="432">
        <v>2631656477.8000002</v>
      </c>
      <c r="I722" s="432">
        <v>0</v>
      </c>
      <c r="J722" s="432">
        <v>18605382.34</v>
      </c>
    </row>
    <row r="723" spans="1:10" s="333" customFormat="1" x14ac:dyDescent="0.2">
      <c r="A723" s="333" t="str">
        <f t="shared" si="11"/>
        <v>301030USD</v>
      </c>
      <c r="B723" t="s">
        <v>1104</v>
      </c>
      <c r="C723" t="s">
        <v>2590</v>
      </c>
      <c r="D723" t="s">
        <v>2515</v>
      </c>
      <c r="E723" t="s">
        <v>2587</v>
      </c>
      <c r="F723" t="s">
        <v>2525</v>
      </c>
      <c r="G723" s="432">
        <v>121229381.5</v>
      </c>
      <c r="H723" s="432">
        <v>126450508.53</v>
      </c>
      <c r="I723" s="432">
        <v>0</v>
      </c>
      <c r="J723" s="432">
        <v>5221127.03</v>
      </c>
    </row>
    <row r="724" spans="1:10" s="333" customFormat="1" x14ac:dyDescent="0.2">
      <c r="A724" s="333" t="str">
        <f t="shared" si="11"/>
        <v>301030GBP</v>
      </c>
      <c r="B724" t="s">
        <v>1104</v>
      </c>
      <c r="C724" t="s">
        <v>2590</v>
      </c>
      <c r="D724" t="s">
        <v>747</v>
      </c>
      <c r="E724" t="s">
        <v>2587</v>
      </c>
      <c r="F724" t="s">
        <v>2525</v>
      </c>
      <c r="G724" s="432">
        <v>8334406.1200000001</v>
      </c>
      <c r="H724" s="432">
        <v>8610835.2100000009</v>
      </c>
      <c r="I724" s="432">
        <v>0</v>
      </c>
      <c r="J724" s="432">
        <v>276429.09000000003</v>
      </c>
    </row>
    <row r="725" spans="1:10" s="333" customFormat="1" x14ac:dyDescent="0.2">
      <c r="A725" s="333" t="str">
        <f t="shared" si="11"/>
        <v>301030CAD</v>
      </c>
      <c r="B725" t="s">
        <v>1104</v>
      </c>
      <c r="C725" t="s">
        <v>2590</v>
      </c>
      <c r="D725" t="s">
        <v>2933</v>
      </c>
      <c r="E725" t="s">
        <v>2587</v>
      </c>
      <c r="F725" t="s">
        <v>2525</v>
      </c>
      <c r="G725" s="432">
        <v>96336.5</v>
      </c>
      <c r="H725" s="432">
        <v>96336.5</v>
      </c>
      <c r="I725" s="432">
        <v>0</v>
      </c>
      <c r="J725" s="432">
        <v>0</v>
      </c>
    </row>
    <row r="726" spans="1:10" s="333" customFormat="1" x14ac:dyDescent="0.2">
      <c r="A726" s="333" t="str">
        <f t="shared" si="11"/>
        <v>301030EUR</v>
      </c>
      <c r="B726" t="s">
        <v>1104</v>
      </c>
      <c r="C726" t="s">
        <v>2590</v>
      </c>
      <c r="D726" t="s">
        <v>748</v>
      </c>
      <c r="E726" t="s">
        <v>2587</v>
      </c>
      <c r="F726" t="s">
        <v>2525</v>
      </c>
      <c r="G726" s="432">
        <v>292540270.29000002</v>
      </c>
      <c r="H726" s="432">
        <v>293262332.31999999</v>
      </c>
      <c r="I726" s="432">
        <v>0</v>
      </c>
      <c r="J726" s="432">
        <v>722062.03</v>
      </c>
    </row>
    <row r="727" spans="1:10" s="333" customFormat="1" x14ac:dyDescent="0.2">
      <c r="A727" s="333" t="str">
        <f t="shared" si="11"/>
        <v>301030AED</v>
      </c>
      <c r="B727" t="s">
        <v>1104</v>
      </c>
      <c r="C727" t="s">
        <v>2590</v>
      </c>
      <c r="D727" t="s">
        <v>3364</v>
      </c>
      <c r="E727" t="s">
        <v>2587</v>
      </c>
      <c r="F727" t="s">
        <v>2525</v>
      </c>
      <c r="G727" s="432">
        <v>17250</v>
      </c>
      <c r="H727" s="432">
        <v>17250</v>
      </c>
      <c r="I727" s="432">
        <v>0</v>
      </c>
      <c r="J727" s="432">
        <v>0</v>
      </c>
    </row>
    <row r="728" spans="1:10" s="333" customFormat="1" x14ac:dyDescent="0.2">
      <c r="A728" s="333" t="str">
        <f t="shared" si="11"/>
        <v>30110TL</v>
      </c>
      <c r="B728" t="s">
        <v>1105</v>
      </c>
      <c r="C728"/>
      <c r="D728" t="s">
        <v>1867</v>
      </c>
      <c r="E728" t="s">
        <v>1106</v>
      </c>
      <c r="F728" t="s">
        <v>2525</v>
      </c>
      <c r="G728" s="432">
        <v>107795081.08</v>
      </c>
      <c r="H728" s="432">
        <v>108316032.34999999</v>
      </c>
      <c r="I728" s="432">
        <v>0</v>
      </c>
      <c r="J728" s="432">
        <v>520951.27</v>
      </c>
    </row>
    <row r="729" spans="1:10" s="333" customFormat="1" x14ac:dyDescent="0.2">
      <c r="A729" s="333" t="str">
        <f t="shared" si="11"/>
        <v>301100TL</v>
      </c>
      <c r="B729" t="s">
        <v>1107</v>
      </c>
      <c r="C729"/>
      <c r="D729" t="s">
        <v>1867</v>
      </c>
      <c r="E729" t="s">
        <v>1106</v>
      </c>
      <c r="F729" t="s">
        <v>2525</v>
      </c>
      <c r="G729" s="432">
        <v>107795081.08</v>
      </c>
      <c r="H729" s="432">
        <v>108316032.34999999</v>
      </c>
      <c r="I729" s="432">
        <v>0</v>
      </c>
      <c r="J729" s="432">
        <v>520951.27</v>
      </c>
    </row>
    <row r="730" spans="1:10" s="333" customFormat="1" x14ac:dyDescent="0.2">
      <c r="A730" s="333" t="str">
        <f t="shared" si="11"/>
        <v>301100USD</v>
      </c>
      <c r="B730" t="s">
        <v>1107</v>
      </c>
      <c r="C730"/>
      <c r="D730" t="s">
        <v>2515</v>
      </c>
      <c r="E730" t="s">
        <v>1106</v>
      </c>
      <c r="F730" t="s">
        <v>2525</v>
      </c>
      <c r="G730" s="432">
        <v>761025.83</v>
      </c>
      <c r="H730" s="432">
        <v>851450.21</v>
      </c>
      <c r="I730" s="432">
        <v>0</v>
      </c>
      <c r="J730" s="432">
        <v>90424.38</v>
      </c>
    </row>
    <row r="731" spans="1:10" s="333" customFormat="1" x14ac:dyDescent="0.2">
      <c r="A731" s="333" t="str">
        <f t="shared" si="11"/>
        <v>301100GBP</v>
      </c>
      <c r="B731" t="s">
        <v>1107</v>
      </c>
      <c r="C731"/>
      <c r="D731" t="s">
        <v>747</v>
      </c>
      <c r="E731" t="s">
        <v>1106</v>
      </c>
      <c r="F731" t="s">
        <v>2525</v>
      </c>
      <c r="G731" s="432">
        <v>128640.99</v>
      </c>
      <c r="H731" s="432">
        <v>149596.85</v>
      </c>
      <c r="I731" s="432">
        <v>0</v>
      </c>
      <c r="J731" s="432">
        <v>20955.86</v>
      </c>
    </row>
    <row r="732" spans="1:10" s="333" customFormat="1" x14ac:dyDescent="0.2">
      <c r="A732" s="333" t="str">
        <f t="shared" si="11"/>
        <v>301100CHF</v>
      </c>
      <c r="B732" t="s">
        <v>1107</v>
      </c>
      <c r="C732"/>
      <c r="D732" t="s">
        <v>785</v>
      </c>
      <c r="E732" t="s">
        <v>1106</v>
      </c>
      <c r="F732" t="s">
        <v>2525</v>
      </c>
      <c r="G732" s="432">
        <v>36</v>
      </c>
      <c r="H732" s="432">
        <v>36</v>
      </c>
      <c r="I732" s="432">
        <v>0</v>
      </c>
      <c r="J732" s="432">
        <v>0</v>
      </c>
    </row>
    <row r="733" spans="1:10" s="333" customFormat="1" x14ac:dyDescent="0.2">
      <c r="A733" s="333" t="str">
        <f t="shared" si="11"/>
        <v>301100JPY</v>
      </c>
      <c r="B733" t="s">
        <v>1107</v>
      </c>
      <c r="C733"/>
      <c r="D733" t="s">
        <v>129</v>
      </c>
      <c r="E733" t="s">
        <v>1106</v>
      </c>
      <c r="F733" t="s">
        <v>2525</v>
      </c>
      <c r="G733" s="432">
        <v>130506</v>
      </c>
      <c r="H733" s="432">
        <v>130506</v>
      </c>
      <c r="I733" s="432">
        <v>0</v>
      </c>
      <c r="J733" s="432">
        <v>0</v>
      </c>
    </row>
    <row r="734" spans="1:10" s="333" customFormat="1" x14ac:dyDescent="0.2">
      <c r="A734" s="333" t="str">
        <f t="shared" si="11"/>
        <v>301100EUR</v>
      </c>
      <c r="B734" t="s">
        <v>1107</v>
      </c>
      <c r="C734"/>
      <c r="D734" t="s">
        <v>748</v>
      </c>
      <c r="E734" t="s">
        <v>1106</v>
      </c>
      <c r="F734" t="s">
        <v>2525</v>
      </c>
      <c r="G734" s="432">
        <v>465808.81</v>
      </c>
      <c r="H734" s="432">
        <v>519314.49</v>
      </c>
      <c r="I734" s="432">
        <v>0</v>
      </c>
      <c r="J734" s="432">
        <v>53505.68</v>
      </c>
    </row>
    <row r="735" spans="1:10" s="333" customFormat="1" x14ac:dyDescent="0.2">
      <c r="A735" s="333" t="str">
        <f t="shared" si="11"/>
        <v>301100TL</v>
      </c>
      <c r="B735" t="s">
        <v>1107</v>
      </c>
      <c r="C735" t="s">
        <v>2591</v>
      </c>
      <c r="D735" t="s">
        <v>1867</v>
      </c>
      <c r="E735" t="s">
        <v>2587</v>
      </c>
      <c r="F735" t="s">
        <v>2525</v>
      </c>
      <c r="G735" s="432">
        <v>107768099.2</v>
      </c>
      <c r="H735" s="432">
        <v>108287382.97</v>
      </c>
      <c r="I735" s="432">
        <v>0</v>
      </c>
      <c r="J735" s="432">
        <v>519283.77</v>
      </c>
    </row>
    <row r="736" spans="1:10" s="333" customFormat="1" x14ac:dyDescent="0.2">
      <c r="A736" s="333" t="str">
        <f t="shared" si="11"/>
        <v>301100USD</v>
      </c>
      <c r="B736" t="s">
        <v>1107</v>
      </c>
      <c r="C736" t="s">
        <v>2591</v>
      </c>
      <c r="D736" t="s">
        <v>2515</v>
      </c>
      <c r="E736" t="s">
        <v>2587</v>
      </c>
      <c r="F736" t="s">
        <v>2525</v>
      </c>
      <c r="G736" s="432">
        <v>759024.83</v>
      </c>
      <c r="H736" s="432">
        <v>848874.21</v>
      </c>
      <c r="I736" s="432">
        <v>0</v>
      </c>
      <c r="J736" s="432">
        <v>89849.38</v>
      </c>
    </row>
    <row r="737" spans="1:10" s="333" customFormat="1" x14ac:dyDescent="0.2">
      <c r="A737" s="333" t="str">
        <f t="shared" si="11"/>
        <v>301100GBP</v>
      </c>
      <c r="B737" t="s">
        <v>1107</v>
      </c>
      <c r="C737" t="s">
        <v>2591</v>
      </c>
      <c r="D737" t="s">
        <v>747</v>
      </c>
      <c r="E737" t="s">
        <v>2587</v>
      </c>
      <c r="F737" t="s">
        <v>2525</v>
      </c>
      <c r="G737" s="432">
        <v>128590.99</v>
      </c>
      <c r="H737" s="432">
        <v>149546.85</v>
      </c>
      <c r="I737" s="432">
        <v>0</v>
      </c>
      <c r="J737" s="432">
        <v>20955.86</v>
      </c>
    </row>
    <row r="738" spans="1:10" s="333" customFormat="1" x14ac:dyDescent="0.2">
      <c r="A738" s="333" t="str">
        <f t="shared" si="11"/>
        <v>301100CHF</v>
      </c>
      <c r="B738" t="s">
        <v>1107</v>
      </c>
      <c r="C738" t="s">
        <v>2591</v>
      </c>
      <c r="D738" t="s">
        <v>785</v>
      </c>
      <c r="E738" t="s">
        <v>2587</v>
      </c>
      <c r="F738" t="s">
        <v>2525</v>
      </c>
      <c r="G738" s="432">
        <v>36</v>
      </c>
      <c r="H738" s="432">
        <v>36</v>
      </c>
      <c r="I738" s="432">
        <v>0</v>
      </c>
      <c r="J738" s="432">
        <v>0</v>
      </c>
    </row>
    <row r="739" spans="1:10" s="333" customFormat="1" x14ac:dyDescent="0.2">
      <c r="A739" s="333" t="str">
        <f t="shared" si="11"/>
        <v>301100JPY</v>
      </c>
      <c r="B739" t="s">
        <v>1107</v>
      </c>
      <c r="C739" t="s">
        <v>2591</v>
      </c>
      <c r="D739" t="s">
        <v>129</v>
      </c>
      <c r="E739" t="s">
        <v>2587</v>
      </c>
      <c r="F739" t="s">
        <v>2525</v>
      </c>
      <c r="G739" s="432">
        <v>130506</v>
      </c>
      <c r="H739" s="432">
        <v>130506</v>
      </c>
      <c r="I739" s="432">
        <v>0</v>
      </c>
      <c r="J739" s="432">
        <v>0</v>
      </c>
    </row>
    <row r="740" spans="1:10" s="333" customFormat="1" x14ac:dyDescent="0.2">
      <c r="A740" s="333" t="str">
        <f t="shared" si="11"/>
        <v>301100EUR</v>
      </c>
      <c r="B740" t="s">
        <v>1107</v>
      </c>
      <c r="C740" t="s">
        <v>2591</v>
      </c>
      <c r="D740" t="s">
        <v>748</v>
      </c>
      <c r="E740" t="s">
        <v>2587</v>
      </c>
      <c r="F740" t="s">
        <v>2525</v>
      </c>
      <c r="G740" s="432">
        <v>465808.81</v>
      </c>
      <c r="H740" s="432">
        <v>519314.49</v>
      </c>
      <c r="I740" s="432">
        <v>0</v>
      </c>
      <c r="J740" s="432">
        <v>53505.68</v>
      </c>
    </row>
    <row r="741" spans="1:10" s="333" customFormat="1" x14ac:dyDescent="0.2">
      <c r="A741" s="333" t="str">
        <f t="shared" si="11"/>
        <v>301100TL</v>
      </c>
      <c r="B741" t="s">
        <v>1107</v>
      </c>
      <c r="C741" t="s">
        <v>1891</v>
      </c>
      <c r="D741" t="s">
        <v>1867</v>
      </c>
      <c r="E741" t="s">
        <v>2587</v>
      </c>
      <c r="F741" t="s">
        <v>2525</v>
      </c>
      <c r="G741" s="432">
        <v>26981.88</v>
      </c>
      <c r="H741" s="432">
        <v>28649.38</v>
      </c>
      <c r="I741" s="432">
        <v>0</v>
      </c>
      <c r="J741" s="432">
        <v>1667.5</v>
      </c>
    </row>
    <row r="742" spans="1:10" s="333" customFormat="1" x14ac:dyDescent="0.2">
      <c r="A742" s="333" t="str">
        <f t="shared" si="11"/>
        <v>301100USD</v>
      </c>
      <c r="B742" t="s">
        <v>1107</v>
      </c>
      <c r="C742" t="s">
        <v>1891</v>
      </c>
      <c r="D742" t="s">
        <v>2515</v>
      </c>
      <c r="E742" t="s">
        <v>2587</v>
      </c>
      <c r="F742" t="s">
        <v>2525</v>
      </c>
      <c r="G742" s="432">
        <v>2001</v>
      </c>
      <c r="H742" s="432">
        <v>2576</v>
      </c>
      <c r="I742" s="432">
        <v>0</v>
      </c>
      <c r="J742" s="432">
        <v>575</v>
      </c>
    </row>
    <row r="743" spans="1:10" s="333" customFormat="1" x14ac:dyDescent="0.2">
      <c r="A743" s="333" t="str">
        <f t="shared" si="11"/>
        <v>301100GBP</v>
      </c>
      <c r="B743" t="s">
        <v>1107</v>
      </c>
      <c r="C743" t="s">
        <v>1891</v>
      </c>
      <c r="D743" t="s">
        <v>747</v>
      </c>
      <c r="E743" t="s">
        <v>2587</v>
      </c>
      <c r="F743" t="s">
        <v>2525</v>
      </c>
      <c r="G743" s="432">
        <v>50</v>
      </c>
      <c r="H743" s="432">
        <v>50</v>
      </c>
      <c r="I743" s="432">
        <v>0</v>
      </c>
      <c r="J743" s="432">
        <v>0</v>
      </c>
    </row>
    <row r="744" spans="1:10" s="333" customFormat="1" x14ac:dyDescent="0.2">
      <c r="A744" s="333" t="str">
        <f t="shared" si="11"/>
        <v>30112TL</v>
      </c>
      <c r="B744" t="s">
        <v>1108</v>
      </c>
      <c r="C744"/>
      <c r="D744" t="s">
        <v>1867</v>
      </c>
      <c r="E744" t="s">
        <v>1109</v>
      </c>
      <c r="F744" t="s">
        <v>2525</v>
      </c>
      <c r="G744" s="432">
        <v>58941781.57</v>
      </c>
      <c r="H744" s="432">
        <v>58999527.039999999</v>
      </c>
      <c r="I744" s="432">
        <v>0</v>
      </c>
      <c r="J744" s="432">
        <v>57745.47</v>
      </c>
    </row>
    <row r="745" spans="1:10" s="333" customFormat="1" x14ac:dyDescent="0.2">
      <c r="A745" s="333" t="str">
        <f t="shared" si="11"/>
        <v>301120TL</v>
      </c>
      <c r="B745" t="s">
        <v>1110</v>
      </c>
      <c r="C745"/>
      <c r="D745" t="s">
        <v>1867</v>
      </c>
      <c r="E745" t="s">
        <v>1109</v>
      </c>
      <c r="F745" t="s">
        <v>2525</v>
      </c>
      <c r="G745" s="432">
        <v>58941781.57</v>
      </c>
      <c r="H745" s="432">
        <v>58999527.039999999</v>
      </c>
      <c r="I745" s="432">
        <v>0</v>
      </c>
      <c r="J745" s="432">
        <v>57745.47</v>
      </c>
    </row>
    <row r="746" spans="1:10" s="333" customFormat="1" x14ac:dyDescent="0.2">
      <c r="A746" s="333" t="str">
        <f t="shared" si="11"/>
        <v>301120USD</v>
      </c>
      <c r="B746" t="s">
        <v>1110</v>
      </c>
      <c r="C746"/>
      <c r="D746" t="s">
        <v>2515</v>
      </c>
      <c r="E746" t="s">
        <v>1109</v>
      </c>
      <c r="F746" t="s">
        <v>2525</v>
      </c>
      <c r="G746" s="432">
        <v>7092857.1699999999</v>
      </c>
      <c r="H746" s="432">
        <v>7093995.4800000004</v>
      </c>
      <c r="I746" s="432">
        <v>0</v>
      </c>
      <c r="J746" s="432">
        <v>1138.31</v>
      </c>
    </row>
    <row r="747" spans="1:10" s="333" customFormat="1" x14ac:dyDescent="0.2">
      <c r="A747" s="333" t="str">
        <f t="shared" si="11"/>
        <v>301120GBP</v>
      </c>
      <c r="B747" t="s">
        <v>1110</v>
      </c>
      <c r="C747"/>
      <c r="D747" t="s">
        <v>747</v>
      </c>
      <c r="E747" t="s">
        <v>1109</v>
      </c>
      <c r="F747" t="s">
        <v>2525</v>
      </c>
      <c r="G747" s="432">
        <v>4586289.72</v>
      </c>
      <c r="H747" s="432">
        <v>4598193.87</v>
      </c>
      <c r="I747" s="432">
        <v>0</v>
      </c>
      <c r="J747" s="432">
        <v>11904.15</v>
      </c>
    </row>
    <row r="748" spans="1:10" s="333" customFormat="1" x14ac:dyDescent="0.2">
      <c r="A748" s="333" t="str">
        <f t="shared" si="11"/>
        <v>301120EUR</v>
      </c>
      <c r="B748" t="s">
        <v>1110</v>
      </c>
      <c r="C748"/>
      <c r="D748" t="s">
        <v>748</v>
      </c>
      <c r="E748" t="s">
        <v>1109</v>
      </c>
      <c r="F748" t="s">
        <v>2525</v>
      </c>
      <c r="G748" s="432">
        <v>1675873.84</v>
      </c>
      <c r="H748" s="432">
        <v>1676942.97</v>
      </c>
      <c r="I748" s="432">
        <v>0</v>
      </c>
      <c r="J748" s="432">
        <v>1069.1300000000001</v>
      </c>
    </row>
    <row r="749" spans="1:10" s="333" customFormat="1" x14ac:dyDescent="0.2">
      <c r="A749" s="333" t="str">
        <f t="shared" si="11"/>
        <v>301120TL</v>
      </c>
      <c r="B749" t="s">
        <v>1110</v>
      </c>
      <c r="C749" t="s">
        <v>2592</v>
      </c>
      <c r="D749" t="s">
        <v>1867</v>
      </c>
      <c r="E749" t="s">
        <v>2587</v>
      </c>
      <c r="F749" t="s">
        <v>2525</v>
      </c>
      <c r="G749" s="432">
        <v>64707.46</v>
      </c>
      <c r="H749" s="432">
        <v>64892.94</v>
      </c>
      <c r="I749" s="432">
        <v>0</v>
      </c>
      <c r="J749" s="432">
        <v>185.48</v>
      </c>
    </row>
    <row r="750" spans="1:10" s="333" customFormat="1" x14ac:dyDescent="0.2">
      <c r="A750" s="333" t="str">
        <f t="shared" si="11"/>
        <v>301120USD</v>
      </c>
      <c r="B750" t="s">
        <v>1110</v>
      </c>
      <c r="C750" t="s">
        <v>2592</v>
      </c>
      <c r="D750" t="s">
        <v>2515</v>
      </c>
      <c r="E750" t="s">
        <v>2587</v>
      </c>
      <c r="F750" t="s">
        <v>2525</v>
      </c>
      <c r="G750" s="432">
        <v>1650</v>
      </c>
      <c r="H750" s="432">
        <v>1650</v>
      </c>
      <c r="I750" s="432">
        <v>0</v>
      </c>
      <c r="J750" s="432">
        <v>0</v>
      </c>
    </row>
    <row r="751" spans="1:10" s="333" customFormat="1" x14ac:dyDescent="0.2">
      <c r="A751" s="333" t="str">
        <f t="shared" si="11"/>
        <v>301120GBP</v>
      </c>
      <c r="B751" t="s">
        <v>1110</v>
      </c>
      <c r="C751" t="s">
        <v>2592</v>
      </c>
      <c r="D751" t="s">
        <v>747</v>
      </c>
      <c r="E751" t="s">
        <v>2587</v>
      </c>
      <c r="F751" t="s">
        <v>2525</v>
      </c>
      <c r="G751" s="432">
        <v>1155</v>
      </c>
      <c r="H751" s="432">
        <v>1155</v>
      </c>
      <c r="I751" s="432">
        <v>0</v>
      </c>
      <c r="J751" s="432">
        <v>0</v>
      </c>
    </row>
    <row r="752" spans="1:10" s="333" customFormat="1" x14ac:dyDescent="0.2">
      <c r="A752" s="333" t="str">
        <f t="shared" si="11"/>
        <v>301120EUR</v>
      </c>
      <c r="B752" t="s">
        <v>1110</v>
      </c>
      <c r="C752" t="s">
        <v>2592</v>
      </c>
      <c r="D752" t="s">
        <v>748</v>
      </c>
      <c r="E752" t="s">
        <v>2587</v>
      </c>
      <c r="F752" t="s">
        <v>2525</v>
      </c>
      <c r="G752" s="432">
        <v>7647.08</v>
      </c>
      <c r="H752" s="432">
        <v>7705.87</v>
      </c>
      <c r="I752" s="432">
        <v>0</v>
      </c>
      <c r="J752" s="432">
        <v>58.79</v>
      </c>
    </row>
    <row r="753" spans="1:10" s="333" customFormat="1" x14ac:dyDescent="0.2">
      <c r="A753" s="333" t="str">
        <f t="shared" si="11"/>
        <v>301120TL</v>
      </c>
      <c r="B753" t="s">
        <v>1110</v>
      </c>
      <c r="C753" t="s">
        <v>2593</v>
      </c>
      <c r="D753" t="s">
        <v>1867</v>
      </c>
      <c r="E753" t="s">
        <v>2587</v>
      </c>
      <c r="F753" t="s">
        <v>2525</v>
      </c>
      <c r="G753" s="432">
        <v>58877074.109999999</v>
      </c>
      <c r="H753" s="432">
        <v>58934634.100000001</v>
      </c>
      <c r="I753" s="432">
        <v>0</v>
      </c>
      <c r="J753" s="432">
        <v>57559.99</v>
      </c>
    </row>
    <row r="754" spans="1:10" s="333" customFormat="1" x14ac:dyDescent="0.2">
      <c r="A754" s="333" t="str">
        <f t="shared" si="11"/>
        <v>301120USD</v>
      </c>
      <c r="B754" t="s">
        <v>1110</v>
      </c>
      <c r="C754" t="s">
        <v>2593</v>
      </c>
      <c r="D754" t="s">
        <v>2515</v>
      </c>
      <c r="E754" t="s">
        <v>2587</v>
      </c>
      <c r="F754" t="s">
        <v>2525</v>
      </c>
      <c r="G754" s="432">
        <v>7091207.1699999999</v>
      </c>
      <c r="H754" s="432">
        <v>7092345.4800000004</v>
      </c>
      <c r="I754" s="432">
        <v>0</v>
      </c>
      <c r="J754" s="432">
        <v>1138.31</v>
      </c>
    </row>
    <row r="755" spans="1:10" s="333" customFormat="1" x14ac:dyDescent="0.2">
      <c r="A755" s="333" t="str">
        <f t="shared" si="11"/>
        <v>301120GBP</v>
      </c>
      <c r="B755" t="s">
        <v>1110</v>
      </c>
      <c r="C755" t="s">
        <v>2593</v>
      </c>
      <c r="D755" t="s">
        <v>747</v>
      </c>
      <c r="E755" t="s">
        <v>2587</v>
      </c>
      <c r="F755" t="s">
        <v>2525</v>
      </c>
      <c r="G755" s="432">
        <v>4585134.72</v>
      </c>
      <c r="H755" s="432">
        <v>4597038.87</v>
      </c>
      <c r="I755" s="432">
        <v>0</v>
      </c>
      <c r="J755" s="432">
        <v>11904.15</v>
      </c>
    </row>
    <row r="756" spans="1:10" s="333" customFormat="1" x14ac:dyDescent="0.2">
      <c r="A756" s="333" t="str">
        <f t="shared" si="11"/>
        <v>301120EUR</v>
      </c>
      <c r="B756" t="s">
        <v>1110</v>
      </c>
      <c r="C756" t="s">
        <v>2593</v>
      </c>
      <c r="D756" t="s">
        <v>748</v>
      </c>
      <c r="E756" t="s">
        <v>2587</v>
      </c>
      <c r="F756" t="s">
        <v>2525</v>
      </c>
      <c r="G756" s="432">
        <v>1668226.76</v>
      </c>
      <c r="H756" s="432">
        <v>1669237.1</v>
      </c>
      <c r="I756" s="432">
        <v>0</v>
      </c>
      <c r="J756" s="432">
        <v>1010.34</v>
      </c>
    </row>
    <row r="757" spans="1:10" s="333" customFormat="1" x14ac:dyDescent="0.2">
      <c r="A757" s="333" t="str">
        <f t="shared" si="11"/>
        <v>302TL</v>
      </c>
      <c r="B757" t="s">
        <v>1111</v>
      </c>
      <c r="C757"/>
      <c r="D757" t="s">
        <v>1867</v>
      </c>
      <c r="E757" t="s">
        <v>1112</v>
      </c>
      <c r="F757" t="s">
        <v>2525</v>
      </c>
      <c r="G757" s="432">
        <v>2412056.9700000002</v>
      </c>
      <c r="H757" s="432">
        <v>2434466.34</v>
      </c>
      <c r="I757" s="432">
        <v>0</v>
      </c>
      <c r="J757" s="432">
        <v>22409.37</v>
      </c>
    </row>
    <row r="758" spans="1:10" s="333" customFormat="1" x14ac:dyDescent="0.2">
      <c r="A758" s="333" t="str">
        <f t="shared" si="11"/>
        <v>30200TL</v>
      </c>
      <c r="B758" t="s">
        <v>1113</v>
      </c>
      <c r="C758"/>
      <c r="D758" t="s">
        <v>1867</v>
      </c>
      <c r="E758" t="s">
        <v>1114</v>
      </c>
      <c r="F758" t="s">
        <v>2525</v>
      </c>
      <c r="G758" s="432">
        <v>2412056.9700000002</v>
      </c>
      <c r="H758" s="432">
        <v>2434466.34</v>
      </c>
      <c r="I758" s="432">
        <v>0</v>
      </c>
      <c r="J758" s="432">
        <v>22409.37</v>
      </c>
    </row>
    <row r="759" spans="1:10" s="333" customFormat="1" x14ac:dyDescent="0.2">
      <c r="A759" s="333" t="str">
        <f t="shared" si="11"/>
        <v>30200TL</v>
      </c>
      <c r="B759" t="s">
        <v>1113</v>
      </c>
      <c r="C759" t="s">
        <v>2594</v>
      </c>
      <c r="D759" t="s">
        <v>1867</v>
      </c>
      <c r="E759" t="s">
        <v>2578</v>
      </c>
      <c r="F759" t="s">
        <v>2525</v>
      </c>
      <c r="G759" s="432">
        <v>2412056.9700000002</v>
      </c>
      <c r="H759" s="432">
        <v>2434466.34</v>
      </c>
      <c r="I759" s="432">
        <v>0</v>
      </c>
      <c r="J759" s="432">
        <v>22409.37</v>
      </c>
    </row>
    <row r="760" spans="1:10" s="333" customFormat="1" x14ac:dyDescent="0.2">
      <c r="A760" s="333" t="str">
        <f t="shared" si="11"/>
        <v>304TL</v>
      </c>
      <c r="B760" t="s">
        <v>1115</v>
      </c>
      <c r="C760"/>
      <c r="D760" t="s">
        <v>1867</v>
      </c>
      <c r="E760" t="s">
        <v>1116</v>
      </c>
      <c r="F760" t="s">
        <v>2525</v>
      </c>
      <c r="G760" s="432">
        <v>3271483084.6100001</v>
      </c>
      <c r="H760" s="432">
        <v>3278971365.6300001</v>
      </c>
      <c r="I760" s="432">
        <v>0</v>
      </c>
      <c r="J760" s="432">
        <v>7488281.0199999996</v>
      </c>
    </row>
    <row r="761" spans="1:10" s="333" customFormat="1" x14ac:dyDescent="0.2">
      <c r="A761" s="333" t="str">
        <f t="shared" si="11"/>
        <v>30400TL</v>
      </c>
      <c r="B761" t="s">
        <v>1117</v>
      </c>
      <c r="C761"/>
      <c r="D761" t="s">
        <v>1867</v>
      </c>
      <c r="E761" t="s">
        <v>1118</v>
      </c>
      <c r="F761" t="s">
        <v>2525</v>
      </c>
      <c r="G761" s="432">
        <v>258289038.25</v>
      </c>
      <c r="H761" s="432">
        <v>258389738.31999999</v>
      </c>
      <c r="I761" s="432">
        <v>0</v>
      </c>
      <c r="J761" s="432">
        <v>100700.07</v>
      </c>
    </row>
    <row r="762" spans="1:10" s="333" customFormat="1" x14ac:dyDescent="0.2">
      <c r="A762" s="333" t="str">
        <f t="shared" si="11"/>
        <v>30400TL</v>
      </c>
      <c r="B762" t="s">
        <v>1117</v>
      </c>
      <c r="C762" t="s">
        <v>2595</v>
      </c>
      <c r="D762" t="s">
        <v>1867</v>
      </c>
      <c r="E762" t="s">
        <v>133</v>
      </c>
      <c r="F762" t="s">
        <v>2525</v>
      </c>
      <c r="G762" s="432">
        <v>258289038.25</v>
      </c>
      <c r="H762" s="432">
        <v>258389738.31999999</v>
      </c>
      <c r="I762" s="432">
        <v>0</v>
      </c>
      <c r="J762" s="432">
        <v>100700.07</v>
      </c>
    </row>
    <row r="763" spans="1:10" s="333" customFormat="1" x14ac:dyDescent="0.2">
      <c r="A763" s="333" t="str">
        <f t="shared" si="11"/>
        <v>30404TL</v>
      </c>
      <c r="B763" t="s">
        <v>1119</v>
      </c>
      <c r="C763"/>
      <c r="D763" t="s">
        <v>1867</v>
      </c>
      <c r="E763" t="s">
        <v>1120</v>
      </c>
      <c r="F763" t="s">
        <v>2525</v>
      </c>
      <c r="G763" s="432">
        <v>43500.13</v>
      </c>
      <c r="H763" s="432">
        <v>49417.07</v>
      </c>
      <c r="I763" s="432">
        <v>0</v>
      </c>
      <c r="J763" s="432">
        <v>5916.94</v>
      </c>
    </row>
    <row r="764" spans="1:10" s="333" customFormat="1" x14ac:dyDescent="0.2">
      <c r="A764" s="333" t="str">
        <f t="shared" si="11"/>
        <v>30404TL</v>
      </c>
      <c r="B764" t="s">
        <v>1119</v>
      </c>
      <c r="C764" t="s">
        <v>2596</v>
      </c>
      <c r="D764" t="s">
        <v>1867</v>
      </c>
      <c r="E764" t="s">
        <v>133</v>
      </c>
      <c r="F764" t="s">
        <v>2525</v>
      </c>
      <c r="G764" s="432">
        <v>43500.13</v>
      </c>
      <c r="H764" s="432">
        <v>49417.07</v>
      </c>
      <c r="I764" s="432">
        <v>0</v>
      </c>
      <c r="J764" s="432">
        <v>5916.94</v>
      </c>
    </row>
    <row r="765" spans="1:10" s="333" customFormat="1" x14ac:dyDescent="0.2">
      <c r="A765" s="333" t="str">
        <f t="shared" si="11"/>
        <v>30420TL</v>
      </c>
      <c r="B765" t="s">
        <v>1121</v>
      </c>
      <c r="C765"/>
      <c r="D765" t="s">
        <v>1867</v>
      </c>
      <c r="E765" t="s">
        <v>1122</v>
      </c>
      <c r="F765" t="s">
        <v>2525</v>
      </c>
      <c r="G765" s="432">
        <v>80246896.159999996</v>
      </c>
      <c r="H765" s="432">
        <v>80961629.700000003</v>
      </c>
      <c r="I765" s="432">
        <v>0</v>
      </c>
      <c r="J765" s="432">
        <v>714733.54</v>
      </c>
    </row>
    <row r="766" spans="1:10" s="333" customFormat="1" x14ac:dyDescent="0.2">
      <c r="A766" s="333" t="str">
        <f t="shared" si="11"/>
        <v>304200TL</v>
      </c>
      <c r="B766" t="s">
        <v>1123</v>
      </c>
      <c r="C766"/>
      <c r="D766" t="s">
        <v>1867</v>
      </c>
      <c r="E766" t="s">
        <v>1124</v>
      </c>
      <c r="F766" t="s">
        <v>2525</v>
      </c>
      <c r="G766" s="432">
        <v>80246896.159999996</v>
      </c>
      <c r="H766" s="432">
        <v>80961629.700000003</v>
      </c>
      <c r="I766" s="432">
        <v>0</v>
      </c>
      <c r="J766" s="432">
        <v>714733.54</v>
      </c>
    </row>
    <row r="767" spans="1:10" s="333" customFormat="1" x14ac:dyDescent="0.2">
      <c r="A767" s="333" t="str">
        <f t="shared" si="11"/>
        <v>304200TL</v>
      </c>
      <c r="B767" t="s">
        <v>1123</v>
      </c>
      <c r="C767" t="s">
        <v>2597</v>
      </c>
      <c r="D767" t="s">
        <v>1867</v>
      </c>
      <c r="E767" t="s">
        <v>2598</v>
      </c>
      <c r="F767" t="s">
        <v>2525</v>
      </c>
      <c r="G767" s="432">
        <v>80246896.159999996</v>
      </c>
      <c r="H767" s="432">
        <v>80961629.700000003</v>
      </c>
      <c r="I767" s="432">
        <v>0</v>
      </c>
      <c r="J767" s="432">
        <v>714733.54</v>
      </c>
    </row>
    <row r="768" spans="1:10" s="333" customFormat="1" x14ac:dyDescent="0.2">
      <c r="A768" s="333" t="str">
        <f t="shared" si="11"/>
        <v>30421TL</v>
      </c>
      <c r="B768" t="s">
        <v>1125</v>
      </c>
      <c r="C768"/>
      <c r="D768" t="s">
        <v>1867</v>
      </c>
      <c r="E768" t="s">
        <v>1126</v>
      </c>
      <c r="F768" t="s">
        <v>2525</v>
      </c>
      <c r="G768" s="432">
        <v>2147528813.7800002</v>
      </c>
      <c r="H768" s="432">
        <v>2152308810.4099998</v>
      </c>
      <c r="I768" s="432">
        <v>0</v>
      </c>
      <c r="J768" s="432">
        <v>4779996.63</v>
      </c>
    </row>
    <row r="769" spans="1:10" s="333" customFormat="1" x14ac:dyDescent="0.2">
      <c r="A769" s="333" t="str">
        <f t="shared" si="11"/>
        <v>304210TL</v>
      </c>
      <c r="B769" t="s">
        <v>1127</v>
      </c>
      <c r="C769"/>
      <c r="D769" t="s">
        <v>1867</v>
      </c>
      <c r="E769" t="s">
        <v>1128</v>
      </c>
      <c r="F769" t="s">
        <v>2525</v>
      </c>
      <c r="G769" s="432">
        <v>2147528813.7800002</v>
      </c>
      <c r="H769" s="432">
        <v>2152308810.4099998</v>
      </c>
      <c r="I769" s="432">
        <v>0</v>
      </c>
      <c r="J769" s="432">
        <v>4779996.63</v>
      </c>
    </row>
    <row r="770" spans="1:10" s="333" customFormat="1" x14ac:dyDescent="0.2">
      <c r="A770" s="333" t="str">
        <f t="shared" si="11"/>
        <v>304210TL</v>
      </c>
      <c r="B770" t="s">
        <v>1127</v>
      </c>
      <c r="C770" t="s">
        <v>2599</v>
      </c>
      <c r="D770" t="s">
        <v>1867</v>
      </c>
      <c r="E770" t="s">
        <v>2598</v>
      </c>
      <c r="F770" t="s">
        <v>2525</v>
      </c>
      <c r="G770" s="432">
        <v>2147528813.7800002</v>
      </c>
      <c r="H770" s="432">
        <v>2152308810.4099998</v>
      </c>
      <c r="I770" s="432">
        <v>0</v>
      </c>
      <c r="J770" s="432">
        <v>4779996.63</v>
      </c>
    </row>
    <row r="771" spans="1:10" s="333" customFormat="1" x14ac:dyDescent="0.2">
      <c r="A771" s="333" t="str">
        <f t="shared" ref="A771:A834" si="12">CONCATENATE(B771,D771)</f>
        <v>30423TL</v>
      </c>
      <c r="B771" t="s">
        <v>427</v>
      </c>
      <c r="C771"/>
      <c r="D771" t="s">
        <v>1867</v>
      </c>
      <c r="E771" t="s">
        <v>428</v>
      </c>
      <c r="F771" t="s">
        <v>2525</v>
      </c>
      <c r="G771" s="432">
        <v>24757064.43</v>
      </c>
      <c r="H771" s="432">
        <v>24970689.93</v>
      </c>
      <c r="I771" s="432">
        <v>0</v>
      </c>
      <c r="J771" s="432">
        <v>213625.5</v>
      </c>
    </row>
    <row r="772" spans="1:10" s="333" customFormat="1" x14ac:dyDescent="0.2">
      <c r="A772" s="333" t="str">
        <f t="shared" si="12"/>
        <v>304230TL</v>
      </c>
      <c r="B772" t="s">
        <v>429</v>
      </c>
      <c r="C772"/>
      <c r="D772" t="s">
        <v>1867</v>
      </c>
      <c r="E772" t="s">
        <v>430</v>
      </c>
      <c r="F772" t="s">
        <v>2525</v>
      </c>
      <c r="G772" s="432">
        <v>24757064.43</v>
      </c>
      <c r="H772" s="432">
        <v>24970689.93</v>
      </c>
      <c r="I772" s="432">
        <v>0</v>
      </c>
      <c r="J772" s="432">
        <v>213625.5</v>
      </c>
    </row>
    <row r="773" spans="1:10" s="333" customFormat="1" x14ac:dyDescent="0.2">
      <c r="A773" s="333" t="str">
        <f t="shared" si="12"/>
        <v>304230TL</v>
      </c>
      <c r="B773" t="s">
        <v>429</v>
      </c>
      <c r="C773" t="s">
        <v>431</v>
      </c>
      <c r="D773" t="s">
        <v>1867</v>
      </c>
      <c r="E773" t="s">
        <v>2598</v>
      </c>
      <c r="F773" t="s">
        <v>2525</v>
      </c>
      <c r="G773" s="432">
        <v>24757064.43</v>
      </c>
      <c r="H773" s="432">
        <v>24970689.93</v>
      </c>
      <c r="I773" s="432">
        <v>0</v>
      </c>
      <c r="J773" s="432">
        <v>213625.5</v>
      </c>
    </row>
    <row r="774" spans="1:10" s="333" customFormat="1" x14ac:dyDescent="0.2">
      <c r="A774" s="333" t="str">
        <f t="shared" si="12"/>
        <v>30426TL</v>
      </c>
      <c r="B774" t="s">
        <v>1129</v>
      </c>
      <c r="C774"/>
      <c r="D774" t="s">
        <v>1867</v>
      </c>
      <c r="E774" t="s">
        <v>1130</v>
      </c>
      <c r="F774" t="s">
        <v>2525</v>
      </c>
      <c r="G774" s="432">
        <v>24780865.800000001</v>
      </c>
      <c r="H774" s="432">
        <v>25151213.449999999</v>
      </c>
      <c r="I774" s="432">
        <v>0</v>
      </c>
      <c r="J774" s="432">
        <v>370347.65</v>
      </c>
    </row>
    <row r="775" spans="1:10" s="333" customFormat="1" x14ac:dyDescent="0.2">
      <c r="A775" s="333" t="str">
        <f t="shared" si="12"/>
        <v>304260TL</v>
      </c>
      <c r="B775" t="s">
        <v>1131</v>
      </c>
      <c r="C775"/>
      <c r="D775" t="s">
        <v>1867</v>
      </c>
      <c r="E775" t="s">
        <v>1132</v>
      </c>
      <c r="F775" t="s">
        <v>2525</v>
      </c>
      <c r="G775" s="432">
        <v>24780865.800000001</v>
      </c>
      <c r="H775" s="432">
        <v>25151213.449999999</v>
      </c>
      <c r="I775" s="432">
        <v>0</v>
      </c>
      <c r="J775" s="432">
        <v>370347.65</v>
      </c>
    </row>
    <row r="776" spans="1:10" s="333" customFormat="1" x14ac:dyDescent="0.2">
      <c r="A776" s="333" t="str">
        <f t="shared" si="12"/>
        <v>304260TL</v>
      </c>
      <c r="B776" t="s">
        <v>1131</v>
      </c>
      <c r="C776" t="s">
        <v>1892</v>
      </c>
      <c r="D776" t="s">
        <v>1867</v>
      </c>
      <c r="E776" t="s">
        <v>2598</v>
      </c>
      <c r="F776" t="s">
        <v>2525</v>
      </c>
      <c r="G776" s="432">
        <v>24780865.800000001</v>
      </c>
      <c r="H776" s="432">
        <v>25151213.449999999</v>
      </c>
      <c r="I776" s="432">
        <v>0</v>
      </c>
      <c r="J776" s="432">
        <v>370347.65</v>
      </c>
    </row>
    <row r="777" spans="1:10" s="333" customFormat="1" x14ac:dyDescent="0.2">
      <c r="A777" s="333" t="str">
        <f t="shared" si="12"/>
        <v>30440TL</v>
      </c>
      <c r="B777" t="s">
        <v>1133</v>
      </c>
      <c r="C777"/>
      <c r="D777" t="s">
        <v>1867</v>
      </c>
      <c r="E777" t="s">
        <v>1134</v>
      </c>
      <c r="F777" t="s">
        <v>2525</v>
      </c>
      <c r="G777" s="432">
        <v>134376.6</v>
      </c>
      <c r="H777" s="432">
        <v>143233.25</v>
      </c>
      <c r="I777" s="432">
        <v>0</v>
      </c>
      <c r="J777" s="432">
        <v>8856.65</v>
      </c>
    </row>
    <row r="778" spans="1:10" s="333" customFormat="1" x14ac:dyDescent="0.2">
      <c r="A778" s="333" t="str">
        <f t="shared" si="12"/>
        <v>304400TL</v>
      </c>
      <c r="B778" t="s">
        <v>1135</v>
      </c>
      <c r="C778"/>
      <c r="D778" t="s">
        <v>1867</v>
      </c>
      <c r="E778" t="s">
        <v>1136</v>
      </c>
      <c r="F778" t="s">
        <v>2525</v>
      </c>
      <c r="G778" s="432">
        <v>134376.6</v>
      </c>
      <c r="H778" s="432">
        <v>143233.25</v>
      </c>
      <c r="I778" s="432">
        <v>0</v>
      </c>
      <c r="J778" s="432">
        <v>8856.65</v>
      </c>
    </row>
    <row r="779" spans="1:10" s="333" customFormat="1" x14ac:dyDescent="0.2">
      <c r="A779" s="333" t="str">
        <f t="shared" si="12"/>
        <v>304400TL</v>
      </c>
      <c r="B779" t="s">
        <v>1135</v>
      </c>
      <c r="C779" t="s">
        <v>2600</v>
      </c>
      <c r="D779" t="s">
        <v>1867</v>
      </c>
      <c r="E779" t="s">
        <v>2601</v>
      </c>
      <c r="F779" t="s">
        <v>2525</v>
      </c>
      <c r="G779" s="432">
        <v>134376.6</v>
      </c>
      <c r="H779" s="432">
        <v>143233.25</v>
      </c>
      <c r="I779" s="432">
        <v>0</v>
      </c>
      <c r="J779" s="432">
        <v>8856.65</v>
      </c>
    </row>
    <row r="780" spans="1:10" s="333" customFormat="1" x14ac:dyDescent="0.2">
      <c r="A780" s="333" t="str">
        <f t="shared" si="12"/>
        <v>30459TL</v>
      </c>
      <c r="B780" t="s">
        <v>432</v>
      </c>
      <c r="C780"/>
      <c r="D780" t="s">
        <v>1867</v>
      </c>
      <c r="E780" t="s">
        <v>433</v>
      </c>
      <c r="F780" t="s">
        <v>2525</v>
      </c>
      <c r="G780" s="432">
        <v>735702529.46000004</v>
      </c>
      <c r="H780" s="432">
        <v>736996633.5</v>
      </c>
      <c r="I780" s="432">
        <v>0</v>
      </c>
      <c r="J780" s="432">
        <v>1294104.04</v>
      </c>
    </row>
    <row r="781" spans="1:10" s="333" customFormat="1" x14ac:dyDescent="0.2">
      <c r="A781" s="333" t="str">
        <f t="shared" si="12"/>
        <v>304590TL</v>
      </c>
      <c r="B781" t="s">
        <v>434</v>
      </c>
      <c r="C781"/>
      <c r="D781" t="s">
        <v>1867</v>
      </c>
      <c r="E781" t="s">
        <v>435</v>
      </c>
      <c r="F781" t="s">
        <v>2525</v>
      </c>
      <c r="G781" s="432">
        <v>735702529.46000004</v>
      </c>
      <c r="H781" s="432">
        <v>736996633.5</v>
      </c>
      <c r="I781" s="432">
        <v>0</v>
      </c>
      <c r="J781" s="432">
        <v>1294104.04</v>
      </c>
    </row>
    <row r="782" spans="1:10" s="333" customFormat="1" x14ac:dyDescent="0.2">
      <c r="A782" s="333" t="str">
        <f t="shared" si="12"/>
        <v>304590TL</v>
      </c>
      <c r="B782" t="s">
        <v>434</v>
      </c>
      <c r="C782" t="s">
        <v>618</v>
      </c>
      <c r="D782" t="s">
        <v>1867</v>
      </c>
      <c r="E782" t="s">
        <v>2601</v>
      </c>
      <c r="F782" t="s">
        <v>2525</v>
      </c>
      <c r="G782" s="432">
        <v>456822841.72000003</v>
      </c>
      <c r="H782" s="432">
        <v>457166018.30000001</v>
      </c>
      <c r="I782" s="432">
        <v>0</v>
      </c>
      <c r="J782" s="432">
        <v>343176.58</v>
      </c>
    </row>
    <row r="783" spans="1:10" s="333" customFormat="1" x14ac:dyDescent="0.2">
      <c r="A783" s="333" t="str">
        <f t="shared" si="12"/>
        <v>304590TL</v>
      </c>
      <c r="B783" t="s">
        <v>434</v>
      </c>
      <c r="C783" t="s">
        <v>436</v>
      </c>
      <c r="D783" t="s">
        <v>1867</v>
      </c>
      <c r="E783" t="s">
        <v>2601</v>
      </c>
      <c r="F783" t="s">
        <v>2525</v>
      </c>
      <c r="G783" s="432">
        <v>278879687.74000001</v>
      </c>
      <c r="H783" s="432">
        <v>279830615.19999999</v>
      </c>
      <c r="I783" s="432">
        <v>0</v>
      </c>
      <c r="J783" s="432">
        <v>950927.46</v>
      </c>
    </row>
    <row r="784" spans="1:10" s="333" customFormat="1" x14ac:dyDescent="0.2">
      <c r="A784" s="333" t="str">
        <f t="shared" si="12"/>
        <v>305TL</v>
      </c>
      <c r="B784" t="s">
        <v>1137</v>
      </c>
      <c r="C784"/>
      <c r="D784" t="s">
        <v>1867</v>
      </c>
      <c r="E784" t="s">
        <v>1138</v>
      </c>
      <c r="F784" t="s">
        <v>2525</v>
      </c>
      <c r="G784" s="432">
        <v>565985129.16999996</v>
      </c>
      <c r="H784" s="432">
        <v>567169204.09000003</v>
      </c>
      <c r="I784" s="432">
        <v>0</v>
      </c>
      <c r="J784" s="432">
        <v>1184074.92</v>
      </c>
    </row>
    <row r="785" spans="1:10" s="333" customFormat="1" x14ac:dyDescent="0.2">
      <c r="A785" s="333" t="str">
        <f t="shared" si="12"/>
        <v>30500TL</v>
      </c>
      <c r="B785" t="s">
        <v>1139</v>
      </c>
      <c r="C785"/>
      <c r="D785" t="s">
        <v>1867</v>
      </c>
      <c r="E785" t="s">
        <v>1140</v>
      </c>
      <c r="F785" t="s">
        <v>2525</v>
      </c>
      <c r="G785" s="432">
        <v>397294299.72000003</v>
      </c>
      <c r="H785" s="432">
        <v>398225259.27999997</v>
      </c>
      <c r="I785" s="432">
        <v>0</v>
      </c>
      <c r="J785" s="432">
        <v>930959.56</v>
      </c>
    </row>
    <row r="786" spans="1:10" s="333" customFormat="1" x14ac:dyDescent="0.2">
      <c r="A786" s="333" t="str">
        <f t="shared" si="12"/>
        <v>30500ALT</v>
      </c>
      <c r="B786" t="s">
        <v>1139</v>
      </c>
      <c r="C786"/>
      <c r="D786" t="s">
        <v>1065</v>
      </c>
      <c r="E786" t="s">
        <v>1140</v>
      </c>
      <c r="F786" t="s">
        <v>2525</v>
      </c>
      <c r="G786" s="432">
        <v>27807.27</v>
      </c>
      <c r="H786" s="432">
        <v>37283.65</v>
      </c>
      <c r="I786" s="432">
        <v>0</v>
      </c>
      <c r="J786" s="432">
        <v>9476.3799999999992</v>
      </c>
    </row>
    <row r="787" spans="1:10" s="333" customFormat="1" x14ac:dyDescent="0.2">
      <c r="A787" s="333" t="str">
        <f t="shared" si="12"/>
        <v>30500TL</v>
      </c>
      <c r="B787" t="s">
        <v>1139</v>
      </c>
      <c r="C787" t="s">
        <v>1893</v>
      </c>
      <c r="D787" t="s">
        <v>1867</v>
      </c>
      <c r="E787" t="s">
        <v>1894</v>
      </c>
      <c r="F787" t="s">
        <v>2525</v>
      </c>
      <c r="G787" s="432">
        <v>396600108.05000001</v>
      </c>
      <c r="H787" s="432">
        <v>397529692.25</v>
      </c>
      <c r="I787" s="432">
        <v>0</v>
      </c>
      <c r="J787" s="432">
        <v>929584.2</v>
      </c>
    </row>
    <row r="788" spans="1:10" s="333" customFormat="1" x14ac:dyDescent="0.2">
      <c r="A788" s="333" t="str">
        <f t="shared" si="12"/>
        <v>30500ALT</v>
      </c>
      <c r="B788" t="s">
        <v>1139</v>
      </c>
      <c r="C788" t="s">
        <v>1893</v>
      </c>
      <c r="D788" t="s">
        <v>1065</v>
      </c>
      <c r="E788" t="s">
        <v>1894</v>
      </c>
      <c r="F788" t="s">
        <v>2525</v>
      </c>
      <c r="G788" s="432">
        <v>27660.06</v>
      </c>
      <c r="H788" s="432">
        <v>37122.44</v>
      </c>
      <c r="I788" s="432">
        <v>0</v>
      </c>
      <c r="J788" s="432">
        <v>9462.3799999999992</v>
      </c>
    </row>
    <row r="789" spans="1:10" s="333" customFormat="1" x14ac:dyDescent="0.2">
      <c r="A789" s="333" t="str">
        <f t="shared" si="12"/>
        <v>30500TL</v>
      </c>
      <c r="B789" t="s">
        <v>1139</v>
      </c>
      <c r="C789" t="s">
        <v>1895</v>
      </c>
      <c r="D789" t="s">
        <v>1867</v>
      </c>
      <c r="E789" t="s">
        <v>1894</v>
      </c>
      <c r="F789" t="s">
        <v>2525</v>
      </c>
      <c r="G789" s="432">
        <v>694191.67</v>
      </c>
      <c r="H789" s="432">
        <v>695567.03</v>
      </c>
      <c r="I789" s="432">
        <v>0</v>
      </c>
      <c r="J789" s="432">
        <v>1375.36</v>
      </c>
    </row>
    <row r="790" spans="1:10" s="333" customFormat="1" x14ac:dyDescent="0.2">
      <c r="A790" s="333" t="str">
        <f t="shared" si="12"/>
        <v>30500ALT</v>
      </c>
      <c r="B790" t="s">
        <v>1139</v>
      </c>
      <c r="C790" t="s">
        <v>1895</v>
      </c>
      <c r="D790" t="s">
        <v>1065</v>
      </c>
      <c r="E790" t="s">
        <v>1894</v>
      </c>
      <c r="F790" t="s">
        <v>2525</v>
      </c>
      <c r="G790" s="432">
        <v>147.21</v>
      </c>
      <c r="H790" s="432">
        <v>161.21</v>
      </c>
      <c r="I790" s="432">
        <v>0</v>
      </c>
      <c r="J790" s="432">
        <v>14</v>
      </c>
    </row>
    <row r="791" spans="1:10" s="333" customFormat="1" x14ac:dyDescent="0.2">
      <c r="A791" s="333" t="str">
        <f t="shared" si="12"/>
        <v>30503TL</v>
      </c>
      <c r="B791" t="s">
        <v>1141</v>
      </c>
      <c r="C791"/>
      <c r="D791" t="s">
        <v>1867</v>
      </c>
      <c r="E791" t="s">
        <v>1142</v>
      </c>
      <c r="F791" t="s">
        <v>2525</v>
      </c>
      <c r="G791" s="432">
        <v>18078311.739999998</v>
      </c>
      <c r="H791" s="432">
        <v>18078802.940000001</v>
      </c>
      <c r="I791" s="432">
        <v>0</v>
      </c>
      <c r="J791" s="432">
        <v>491.2</v>
      </c>
    </row>
    <row r="792" spans="1:10" s="333" customFormat="1" x14ac:dyDescent="0.2">
      <c r="A792" s="333" t="str">
        <f t="shared" si="12"/>
        <v>305039TL</v>
      </c>
      <c r="B792" t="s">
        <v>1143</v>
      </c>
      <c r="C792"/>
      <c r="D792" t="s">
        <v>1867</v>
      </c>
      <c r="E792" t="s">
        <v>1144</v>
      </c>
      <c r="F792" t="s">
        <v>2525</v>
      </c>
      <c r="G792" s="432">
        <v>18078311.739999998</v>
      </c>
      <c r="H792" s="432">
        <v>18078802.940000001</v>
      </c>
      <c r="I792" s="432">
        <v>0</v>
      </c>
      <c r="J792" s="432">
        <v>491.2</v>
      </c>
    </row>
    <row r="793" spans="1:10" s="333" customFormat="1" x14ac:dyDescent="0.2">
      <c r="A793" s="333" t="str">
        <f t="shared" si="12"/>
        <v>305039ALT</v>
      </c>
      <c r="B793" t="s">
        <v>1143</v>
      </c>
      <c r="C793"/>
      <c r="D793" t="s">
        <v>1065</v>
      </c>
      <c r="E793" t="s">
        <v>1144</v>
      </c>
      <c r="F793" t="s">
        <v>2525</v>
      </c>
      <c r="G793" s="432">
        <v>636</v>
      </c>
      <c r="H793" s="432">
        <v>641</v>
      </c>
      <c r="I793" s="432">
        <v>0</v>
      </c>
      <c r="J793" s="432">
        <v>5</v>
      </c>
    </row>
    <row r="794" spans="1:10" s="333" customFormat="1" x14ac:dyDescent="0.2">
      <c r="A794" s="333" t="str">
        <f t="shared" si="12"/>
        <v>305039TL</v>
      </c>
      <c r="B794" t="s">
        <v>1143</v>
      </c>
      <c r="C794" t="s">
        <v>1896</v>
      </c>
      <c r="D794" t="s">
        <v>1867</v>
      </c>
      <c r="E794" t="s">
        <v>1894</v>
      </c>
      <c r="F794" t="s">
        <v>2525</v>
      </c>
      <c r="G794" s="432">
        <v>18078311.739999998</v>
      </c>
      <c r="H794" s="432">
        <v>18078802.940000001</v>
      </c>
      <c r="I794" s="432">
        <v>0</v>
      </c>
      <c r="J794" s="432">
        <v>491.2</v>
      </c>
    </row>
    <row r="795" spans="1:10" s="333" customFormat="1" x14ac:dyDescent="0.2">
      <c r="A795" s="333" t="str">
        <f t="shared" si="12"/>
        <v>305039ALT</v>
      </c>
      <c r="B795" t="s">
        <v>1143</v>
      </c>
      <c r="C795" t="s">
        <v>1896</v>
      </c>
      <c r="D795" t="s">
        <v>1065</v>
      </c>
      <c r="E795" t="s">
        <v>1894</v>
      </c>
      <c r="F795" t="s">
        <v>2525</v>
      </c>
      <c r="G795" s="432">
        <v>636</v>
      </c>
      <c r="H795" s="432">
        <v>641</v>
      </c>
      <c r="I795" s="432">
        <v>0</v>
      </c>
      <c r="J795" s="432">
        <v>5</v>
      </c>
    </row>
    <row r="796" spans="1:10" s="333" customFormat="1" x14ac:dyDescent="0.2">
      <c r="A796" s="333" t="str">
        <f t="shared" si="12"/>
        <v>30510TL</v>
      </c>
      <c r="B796" t="s">
        <v>1145</v>
      </c>
      <c r="C796"/>
      <c r="D796" t="s">
        <v>1867</v>
      </c>
      <c r="E796" t="s">
        <v>1146</v>
      </c>
      <c r="F796" t="s">
        <v>2525</v>
      </c>
      <c r="G796" s="432">
        <v>150602499.12</v>
      </c>
      <c r="H796" s="432">
        <v>150855123.28</v>
      </c>
      <c r="I796" s="432">
        <v>0</v>
      </c>
      <c r="J796" s="432">
        <v>252624.16</v>
      </c>
    </row>
    <row r="797" spans="1:10" s="333" customFormat="1" x14ac:dyDescent="0.2">
      <c r="A797" s="333" t="str">
        <f t="shared" si="12"/>
        <v>30510ALT</v>
      </c>
      <c r="B797" t="s">
        <v>1145</v>
      </c>
      <c r="C797"/>
      <c r="D797" t="s">
        <v>1065</v>
      </c>
      <c r="E797" t="s">
        <v>1146</v>
      </c>
      <c r="F797" t="s">
        <v>2525</v>
      </c>
      <c r="G797" s="432">
        <v>20446.77</v>
      </c>
      <c r="H797" s="432">
        <v>23018.27</v>
      </c>
      <c r="I797" s="432">
        <v>0</v>
      </c>
      <c r="J797" s="432">
        <v>2571.5</v>
      </c>
    </row>
    <row r="798" spans="1:10" s="333" customFormat="1" x14ac:dyDescent="0.2">
      <c r="A798" s="333" t="str">
        <f t="shared" si="12"/>
        <v>30510TL</v>
      </c>
      <c r="B798" t="s">
        <v>1145</v>
      </c>
      <c r="C798" t="s">
        <v>1897</v>
      </c>
      <c r="D798" t="s">
        <v>1867</v>
      </c>
      <c r="E798" t="s">
        <v>1894</v>
      </c>
      <c r="F798" t="s">
        <v>2525</v>
      </c>
      <c r="G798" s="432">
        <v>136909251.56</v>
      </c>
      <c r="H798" s="432">
        <v>137161482.75999999</v>
      </c>
      <c r="I798" s="432">
        <v>0</v>
      </c>
      <c r="J798" s="432">
        <v>252231.2</v>
      </c>
    </row>
    <row r="799" spans="1:10" s="431" customFormat="1" x14ac:dyDescent="0.2">
      <c r="A799" s="431" t="str">
        <f t="shared" si="12"/>
        <v>30510ALT</v>
      </c>
      <c r="B799" t="s">
        <v>1145</v>
      </c>
      <c r="C799" t="s">
        <v>1897</v>
      </c>
      <c r="D799" t="s">
        <v>1065</v>
      </c>
      <c r="E799" t="s">
        <v>1894</v>
      </c>
      <c r="F799" t="s">
        <v>2525</v>
      </c>
      <c r="G799" s="432">
        <v>19589.77</v>
      </c>
      <c r="H799" s="432">
        <v>22157.27</v>
      </c>
      <c r="I799" s="432">
        <v>0</v>
      </c>
      <c r="J799" s="432">
        <v>2567.5</v>
      </c>
    </row>
    <row r="800" spans="1:10" s="431" customFormat="1" x14ac:dyDescent="0.2">
      <c r="A800" s="431" t="str">
        <f t="shared" si="12"/>
        <v>30510TL</v>
      </c>
      <c r="B800" t="s">
        <v>1145</v>
      </c>
      <c r="C800" t="s">
        <v>619</v>
      </c>
      <c r="D800" t="s">
        <v>1867</v>
      </c>
      <c r="E800" t="s">
        <v>1894</v>
      </c>
      <c r="F800" t="s">
        <v>2525</v>
      </c>
      <c r="G800" s="432">
        <v>13693247.560000001</v>
      </c>
      <c r="H800" s="432">
        <v>13693640.52</v>
      </c>
      <c r="I800" s="432">
        <v>0</v>
      </c>
      <c r="J800" s="432">
        <v>392.96</v>
      </c>
    </row>
    <row r="801" spans="1:10" s="431" customFormat="1" x14ac:dyDescent="0.2">
      <c r="A801" s="431" t="str">
        <f t="shared" si="12"/>
        <v>30510ALT</v>
      </c>
      <c r="B801" t="s">
        <v>1145</v>
      </c>
      <c r="C801" t="s">
        <v>619</v>
      </c>
      <c r="D801" t="s">
        <v>1065</v>
      </c>
      <c r="E801" t="s">
        <v>1894</v>
      </c>
      <c r="F801" t="s">
        <v>2525</v>
      </c>
      <c r="G801" s="432">
        <v>857</v>
      </c>
      <c r="H801" s="432">
        <v>861</v>
      </c>
      <c r="I801" s="432">
        <v>0</v>
      </c>
      <c r="J801" s="432">
        <v>4</v>
      </c>
    </row>
    <row r="802" spans="1:10" s="333" customFormat="1" x14ac:dyDescent="0.2">
      <c r="A802" s="333" t="str">
        <f t="shared" si="12"/>
        <v>30512TL</v>
      </c>
      <c r="B802" t="s">
        <v>2935</v>
      </c>
      <c r="C802"/>
      <c r="D802" t="s">
        <v>1867</v>
      </c>
      <c r="E802" t="s">
        <v>1190</v>
      </c>
      <c r="F802" t="s">
        <v>2525</v>
      </c>
      <c r="G802" s="432">
        <v>10018.59</v>
      </c>
      <c r="H802" s="432">
        <v>10018.59</v>
      </c>
      <c r="I802" s="432">
        <v>0</v>
      </c>
      <c r="J802" s="432">
        <v>0</v>
      </c>
    </row>
    <row r="803" spans="1:10" s="333" customFormat="1" x14ac:dyDescent="0.2">
      <c r="A803" s="333" t="str">
        <f t="shared" si="12"/>
        <v>305129TL</v>
      </c>
      <c r="B803" t="s">
        <v>2936</v>
      </c>
      <c r="C803"/>
      <c r="D803" t="s">
        <v>1867</v>
      </c>
      <c r="E803" t="s">
        <v>1144</v>
      </c>
      <c r="F803" t="s">
        <v>2525</v>
      </c>
      <c r="G803" s="432">
        <v>10018.59</v>
      </c>
      <c r="H803" s="432">
        <v>10018.59</v>
      </c>
      <c r="I803" s="432">
        <v>0</v>
      </c>
      <c r="J803" s="432">
        <v>0</v>
      </c>
    </row>
    <row r="804" spans="1:10" s="333" customFormat="1" x14ac:dyDescent="0.2">
      <c r="A804" s="333" t="str">
        <f t="shared" si="12"/>
        <v>305129ALT</v>
      </c>
      <c r="B804" t="s">
        <v>2936</v>
      </c>
      <c r="C804"/>
      <c r="D804" t="s">
        <v>1065</v>
      </c>
      <c r="E804" t="s">
        <v>1144</v>
      </c>
      <c r="F804" t="s">
        <v>2525</v>
      </c>
      <c r="G804" s="432">
        <v>1</v>
      </c>
      <c r="H804" s="432">
        <v>1</v>
      </c>
      <c r="I804" s="432">
        <v>0</v>
      </c>
      <c r="J804" s="432">
        <v>0</v>
      </c>
    </row>
    <row r="805" spans="1:10" s="333" customFormat="1" x14ac:dyDescent="0.2">
      <c r="A805" s="333" t="str">
        <f t="shared" si="12"/>
        <v>305129TL</v>
      </c>
      <c r="B805" t="s">
        <v>2936</v>
      </c>
      <c r="C805" t="s">
        <v>2937</v>
      </c>
      <c r="D805" t="s">
        <v>1867</v>
      </c>
      <c r="E805" t="s">
        <v>1894</v>
      </c>
      <c r="F805" t="s">
        <v>2525</v>
      </c>
      <c r="G805" s="432">
        <v>10018.59</v>
      </c>
      <c r="H805" s="432">
        <v>10018.59</v>
      </c>
      <c r="I805" s="432">
        <v>0</v>
      </c>
      <c r="J805" s="432">
        <v>0</v>
      </c>
    </row>
    <row r="806" spans="1:10" s="333" customFormat="1" x14ac:dyDescent="0.2">
      <c r="A806" s="333" t="str">
        <f t="shared" si="12"/>
        <v>305129ALT</v>
      </c>
      <c r="B806" t="s">
        <v>2936</v>
      </c>
      <c r="C806" t="s">
        <v>2937</v>
      </c>
      <c r="D806" t="s">
        <v>1065</v>
      </c>
      <c r="E806" t="s">
        <v>1894</v>
      </c>
      <c r="F806" t="s">
        <v>2525</v>
      </c>
      <c r="G806" s="432">
        <v>1</v>
      </c>
      <c r="H806" s="432">
        <v>1</v>
      </c>
      <c r="I806" s="432">
        <v>0</v>
      </c>
      <c r="J806" s="432">
        <v>0</v>
      </c>
    </row>
    <row r="807" spans="1:10" s="333" customFormat="1" x14ac:dyDescent="0.2">
      <c r="A807" s="333" t="str">
        <f t="shared" si="12"/>
        <v>306TL</v>
      </c>
      <c r="B807" t="s">
        <v>1147</v>
      </c>
      <c r="C807"/>
      <c r="D807" t="s">
        <v>1867</v>
      </c>
      <c r="E807" t="s">
        <v>1148</v>
      </c>
      <c r="F807" t="s">
        <v>2525</v>
      </c>
      <c r="G807" s="432">
        <v>25677201.399999999</v>
      </c>
      <c r="H807" s="432">
        <v>25783852.370000001</v>
      </c>
      <c r="I807" s="432">
        <v>0</v>
      </c>
      <c r="J807" s="432">
        <v>106650.97</v>
      </c>
    </row>
    <row r="808" spans="1:10" s="333" customFormat="1" x14ac:dyDescent="0.2">
      <c r="A808" s="333" t="str">
        <f t="shared" si="12"/>
        <v>30601TL</v>
      </c>
      <c r="B808" t="s">
        <v>1149</v>
      </c>
      <c r="C808"/>
      <c r="D808" t="s">
        <v>1867</v>
      </c>
      <c r="E808" t="s">
        <v>1150</v>
      </c>
      <c r="F808" t="s">
        <v>2525</v>
      </c>
      <c r="G808" s="432">
        <v>25677201.399999999</v>
      </c>
      <c r="H808" s="432">
        <v>25783852.370000001</v>
      </c>
      <c r="I808" s="432">
        <v>0</v>
      </c>
      <c r="J808" s="432">
        <v>106650.97</v>
      </c>
    </row>
    <row r="809" spans="1:10" s="333" customFormat="1" x14ac:dyDescent="0.2">
      <c r="A809" s="333" t="str">
        <f t="shared" si="12"/>
        <v>306010TL</v>
      </c>
      <c r="B809" t="s">
        <v>1151</v>
      </c>
      <c r="C809"/>
      <c r="D809" t="s">
        <v>1867</v>
      </c>
      <c r="E809" t="s">
        <v>1152</v>
      </c>
      <c r="F809" t="s">
        <v>2525</v>
      </c>
      <c r="G809" s="432">
        <v>25677201.399999999</v>
      </c>
      <c r="H809" s="432">
        <v>25783852.370000001</v>
      </c>
      <c r="I809" s="432">
        <v>0</v>
      </c>
      <c r="J809" s="432">
        <v>106650.97</v>
      </c>
    </row>
    <row r="810" spans="1:10" s="333" customFormat="1" x14ac:dyDescent="0.2">
      <c r="A810" s="333" t="str">
        <f t="shared" si="12"/>
        <v>306010TL</v>
      </c>
      <c r="B810" t="s">
        <v>1151</v>
      </c>
      <c r="C810" t="s">
        <v>134</v>
      </c>
      <c r="D810" t="s">
        <v>1867</v>
      </c>
      <c r="E810" t="s">
        <v>2598</v>
      </c>
      <c r="F810" t="s">
        <v>2525</v>
      </c>
      <c r="G810" s="432">
        <v>13122.42</v>
      </c>
      <c r="H810" s="432">
        <v>13122.42</v>
      </c>
      <c r="I810" s="432">
        <v>0</v>
      </c>
      <c r="J810" s="432">
        <v>0</v>
      </c>
    </row>
    <row r="811" spans="1:10" s="333" customFormat="1" x14ac:dyDescent="0.2">
      <c r="A811" s="333" t="str">
        <f t="shared" si="12"/>
        <v>306010TL</v>
      </c>
      <c r="B811" t="s">
        <v>1151</v>
      </c>
      <c r="C811" t="s">
        <v>1898</v>
      </c>
      <c r="D811" t="s">
        <v>1867</v>
      </c>
      <c r="E811" t="s">
        <v>2601</v>
      </c>
      <c r="F811" t="s">
        <v>2525</v>
      </c>
      <c r="G811" s="432">
        <v>25664078.98</v>
      </c>
      <c r="H811" s="432">
        <v>25770729.949999999</v>
      </c>
      <c r="I811" s="432">
        <v>0</v>
      </c>
      <c r="J811" s="432">
        <v>106650.97</v>
      </c>
    </row>
    <row r="812" spans="1:10" s="333" customFormat="1" x14ac:dyDescent="0.2">
      <c r="A812" s="333" t="str">
        <f t="shared" si="12"/>
        <v>308TL</v>
      </c>
      <c r="B812" t="s">
        <v>1153</v>
      </c>
      <c r="C812"/>
      <c r="D812" t="s">
        <v>1867</v>
      </c>
      <c r="E812" t="s">
        <v>1154</v>
      </c>
      <c r="F812" t="s">
        <v>2525</v>
      </c>
      <c r="G812" s="432">
        <v>195499995.58000001</v>
      </c>
      <c r="H812" s="432">
        <v>195577584.71000001</v>
      </c>
      <c r="I812" s="432">
        <v>0</v>
      </c>
      <c r="J812" s="432">
        <v>77589.13</v>
      </c>
    </row>
    <row r="813" spans="1:10" s="333" customFormat="1" x14ac:dyDescent="0.2">
      <c r="A813" s="333" t="str">
        <f t="shared" si="12"/>
        <v>30802TL</v>
      </c>
      <c r="B813" t="s">
        <v>1155</v>
      </c>
      <c r="C813"/>
      <c r="D813" t="s">
        <v>1867</v>
      </c>
      <c r="E813" t="s">
        <v>1156</v>
      </c>
      <c r="F813" t="s">
        <v>2525</v>
      </c>
      <c r="G813" s="432">
        <v>195499554.58000001</v>
      </c>
      <c r="H813" s="432">
        <v>195536947.88</v>
      </c>
      <c r="I813" s="432">
        <v>0</v>
      </c>
      <c r="J813" s="432">
        <v>37393.300000000003</v>
      </c>
    </row>
    <row r="814" spans="1:10" s="333" customFormat="1" x14ac:dyDescent="0.2">
      <c r="A814" s="333" t="str">
        <f t="shared" si="12"/>
        <v>30802TL</v>
      </c>
      <c r="B814" t="s">
        <v>1155</v>
      </c>
      <c r="C814" t="s">
        <v>2603</v>
      </c>
      <c r="D814" t="s">
        <v>1867</v>
      </c>
      <c r="E814" t="s">
        <v>2602</v>
      </c>
      <c r="F814" t="s">
        <v>2525</v>
      </c>
      <c r="G814" s="432">
        <v>195499554.58000001</v>
      </c>
      <c r="H814" s="432">
        <v>195536947.88</v>
      </c>
      <c r="I814" s="432">
        <v>0</v>
      </c>
      <c r="J814" s="432">
        <v>37393.300000000003</v>
      </c>
    </row>
    <row r="815" spans="1:10" s="333" customFormat="1" x14ac:dyDescent="0.2">
      <c r="A815" s="333" t="str">
        <f t="shared" si="12"/>
        <v>30803TL</v>
      </c>
      <c r="B815" t="s">
        <v>135</v>
      </c>
      <c r="C815"/>
      <c r="D815" t="s">
        <v>1867</v>
      </c>
      <c r="E815" t="s">
        <v>136</v>
      </c>
      <c r="F815" t="s">
        <v>2525</v>
      </c>
      <c r="G815" s="432">
        <v>441</v>
      </c>
      <c r="H815" s="432">
        <v>40636.83</v>
      </c>
      <c r="I815" s="432">
        <v>0</v>
      </c>
      <c r="J815" s="432">
        <v>40195.83</v>
      </c>
    </row>
    <row r="816" spans="1:10" s="333" customFormat="1" x14ac:dyDescent="0.2">
      <c r="A816" s="333" t="str">
        <f t="shared" si="12"/>
        <v>30803TL</v>
      </c>
      <c r="B816" t="s">
        <v>135</v>
      </c>
      <c r="C816" t="s">
        <v>137</v>
      </c>
      <c r="D816" t="s">
        <v>1867</v>
      </c>
      <c r="E816" t="s">
        <v>2602</v>
      </c>
      <c r="F816" t="s">
        <v>2525</v>
      </c>
      <c r="G816" s="432">
        <v>441</v>
      </c>
      <c r="H816" s="432">
        <v>40636.83</v>
      </c>
      <c r="I816" s="432">
        <v>0</v>
      </c>
      <c r="J816" s="432">
        <v>40195.83</v>
      </c>
    </row>
    <row r="817" spans="1:10" s="333" customFormat="1" x14ac:dyDescent="0.2">
      <c r="A817" s="333" t="str">
        <f t="shared" si="12"/>
        <v>309TL</v>
      </c>
      <c r="B817" t="s">
        <v>1157</v>
      </c>
      <c r="C817"/>
      <c r="D817" t="s">
        <v>1867</v>
      </c>
      <c r="E817" t="s">
        <v>1158</v>
      </c>
      <c r="F817" t="s">
        <v>2525</v>
      </c>
      <c r="G817" s="432">
        <v>1834768641.8800001</v>
      </c>
      <c r="H817" s="432">
        <v>1840221124.95</v>
      </c>
      <c r="I817" s="432">
        <v>0</v>
      </c>
      <c r="J817" s="432">
        <v>5452483.0700000003</v>
      </c>
    </row>
    <row r="818" spans="1:10" s="333" customFormat="1" x14ac:dyDescent="0.2">
      <c r="A818" s="333" t="str">
        <f t="shared" si="12"/>
        <v>30902TL</v>
      </c>
      <c r="B818" t="s">
        <v>1159</v>
      </c>
      <c r="C818"/>
      <c r="D818" t="s">
        <v>1867</v>
      </c>
      <c r="E818" t="s">
        <v>1156</v>
      </c>
      <c r="F818" t="s">
        <v>2525</v>
      </c>
      <c r="G818" s="432">
        <v>843069720.42999995</v>
      </c>
      <c r="H818" s="432">
        <v>843140794.63</v>
      </c>
      <c r="I818" s="432">
        <v>0</v>
      </c>
      <c r="J818" s="432">
        <v>71074.2</v>
      </c>
    </row>
    <row r="819" spans="1:10" s="333" customFormat="1" x14ac:dyDescent="0.2">
      <c r="A819" s="333" t="str">
        <f t="shared" si="12"/>
        <v>30902USD</v>
      </c>
      <c r="B819" t="s">
        <v>1159</v>
      </c>
      <c r="C819"/>
      <c r="D819" t="s">
        <v>2515</v>
      </c>
      <c r="E819" t="s">
        <v>1156</v>
      </c>
      <c r="F819" t="s">
        <v>2525</v>
      </c>
      <c r="G819" s="432">
        <v>26803243.030000001</v>
      </c>
      <c r="H819" s="432">
        <v>26810541.190000001</v>
      </c>
      <c r="I819" s="432">
        <v>0</v>
      </c>
      <c r="J819" s="432">
        <v>7298.16</v>
      </c>
    </row>
    <row r="820" spans="1:10" s="333" customFormat="1" x14ac:dyDescent="0.2">
      <c r="A820" s="333" t="str">
        <f t="shared" si="12"/>
        <v>30902GBP</v>
      </c>
      <c r="B820" t="s">
        <v>1159</v>
      </c>
      <c r="C820"/>
      <c r="D820" t="s">
        <v>747</v>
      </c>
      <c r="E820" t="s">
        <v>1156</v>
      </c>
      <c r="F820" t="s">
        <v>2525</v>
      </c>
      <c r="G820" s="432">
        <v>20379.12</v>
      </c>
      <c r="H820" s="432">
        <v>20794</v>
      </c>
      <c r="I820" s="432">
        <v>0</v>
      </c>
      <c r="J820" s="432">
        <v>414.88</v>
      </c>
    </row>
    <row r="821" spans="1:10" s="333" customFormat="1" x14ac:dyDescent="0.2">
      <c r="A821" s="333" t="str">
        <f t="shared" si="12"/>
        <v>30902EUR</v>
      </c>
      <c r="B821" t="s">
        <v>1159</v>
      </c>
      <c r="C821"/>
      <c r="D821" t="s">
        <v>748</v>
      </c>
      <c r="E821" t="s">
        <v>1156</v>
      </c>
      <c r="F821" t="s">
        <v>2525</v>
      </c>
      <c r="G821" s="432">
        <v>866767.73</v>
      </c>
      <c r="H821" s="432">
        <v>882022.28</v>
      </c>
      <c r="I821" s="432">
        <v>0</v>
      </c>
      <c r="J821" s="432">
        <v>15254.55</v>
      </c>
    </row>
    <row r="822" spans="1:10" s="333" customFormat="1" x14ac:dyDescent="0.2">
      <c r="A822" s="333" t="str">
        <f t="shared" si="12"/>
        <v>30902TL</v>
      </c>
      <c r="B822" t="s">
        <v>1159</v>
      </c>
      <c r="C822" t="s">
        <v>2604</v>
      </c>
      <c r="D822" t="s">
        <v>1867</v>
      </c>
      <c r="E822" t="s">
        <v>2605</v>
      </c>
      <c r="F822" t="s">
        <v>2525</v>
      </c>
      <c r="G822" s="432">
        <v>843069720.42999995</v>
      </c>
      <c r="H822" s="432">
        <v>843140794.63</v>
      </c>
      <c r="I822" s="432">
        <v>0</v>
      </c>
      <c r="J822" s="432">
        <v>71074.2</v>
      </c>
    </row>
    <row r="823" spans="1:10" s="333" customFormat="1" x14ac:dyDescent="0.2">
      <c r="A823" s="333" t="str">
        <f t="shared" si="12"/>
        <v>30902USD</v>
      </c>
      <c r="B823" t="s">
        <v>1159</v>
      </c>
      <c r="C823" t="s">
        <v>2604</v>
      </c>
      <c r="D823" t="s">
        <v>2515</v>
      </c>
      <c r="E823" t="s">
        <v>2605</v>
      </c>
      <c r="F823" t="s">
        <v>2525</v>
      </c>
      <c r="G823" s="432">
        <v>26803243.030000001</v>
      </c>
      <c r="H823" s="432">
        <v>26810541.190000001</v>
      </c>
      <c r="I823" s="432">
        <v>0</v>
      </c>
      <c r="J823" s="432">
        <v>7298.16</v>
      </c>
    </row>
    <row r="824" spans="1:10" s="333" customFormat="1" x14ac:dyDescent="0.2">
      <c r="A824" s="333" t="str">
        <f t="shared" si="12"/>
        <v>30902GBP</v>
      </c>
      <c r="B824" t="s">
        <v>1159</v>
      </c>
      <c r="C824" t="s">
        <v>2604</v>
      </c>
      <c r="D824" t="s">
        <v>747</v>
      </c>
      <c r="E824" t="s">
        <v>2605</v>
      </c>
      <c r="F824" t="s">
        <v>2525</v>
      </c>
      <c r="G824" s="432">
        <v>20379.12</v>
      </c>
      <c r="H824" s="432">
        <v>20794</v>
      </c>
      <c r="I824" s="432">
        <v>0</v>
      </c>
      <c r="J824" s="432">
        <v>414.88</v>
      </c>
    </row>
    <row r="825" spans="1:10" s="333" customFormat="1" x14ac:dyDescent="0.2">
      <c r="A825" s="333" t="str">
        <f t="shared" si="12"/>
        <v>30902EUR</v>
      </c>
      <c r="B825" t="s">
        <v>1159</v>
      </c>
      <c r="C825" t="s">
        <v>2604</v>
      </c>
      <c r="D825" t="s">
        <v>748</v>
      </c>
      <c r="E825" t="s">
        <v>2605</v>
      </c>
      <c r="F825" t="s">
        <v>2525</v>
      </c>
      <c r="G825" s="432">
        <v>866767.73</v>
      </c>
      <c r="H825" s="432">
        <v>882022.28</v>
      </c>
      <c r="I825" s="432">
        <v>0</v>
      </c>
      <c r="J825" s="432">
        <v>15254.55</v>
      </c>
    </row>
    <row r="826" spans="1:10" s="333" customFormat="1" x14ac:dyDescent="0.2">
      <c r="A826" s="333" t="str">
        <f t="shared" si="12"/>
        <v>30903TL</v>
      </c>
      <c r="B826" t="s">
        <v>138</v>
      </c>
      <c r="C826"/>
      <c r="D826" t="s">
        <v>1867</v>
      </c>
      <c r="E826" t="s">
        <v>136</v>
      </c>
      <c r="F826" t="s">
        <v>2525</v>
      </c>
      <c r="G826" s="432">
        <v>991698921.45000005</v>
      </c>
      <c r="H826" s="432">
        <v>997080330.32000005</v>
      </c>
      <c r="I826" s="432">
        <v>0</v>
      </c>
      <c r="J826" s="432">
        <v>5381408.8700000001</v>
      </c>
    </row>
    <row r="827" spans="1:10" s="333" customFormat="1" x14ac:dyDescent="0.2">
      <c r="A827" s="333" t="str">
        <f t="shared" si="12"/>
        <v>30903USD</v>
      </c>
      <c r="B827" t="s">
        <v>138</v>
      </c>
      <c r="C827"/>
      <c r="D827" t="s">
        <v>2515</v>
      </c>
      <c r="E827" t="s">
        <v>136</v>
      </c>
      <c r="F827" t="s">
        <v>2525</v>
      </c>
      <c r="G827" s="432">
        <v>1887864.26</v>
      </c>
      <c r="H827" s="432">
        <v>3308336.19</v>
      </c>
      <c r="I827" s="432">
        <v>0</v>
      </c>
      <c r="J827" s="432">
        <v>1420471.93</v>
      </c>
    </row>
    <row r="828" spans="1:10" s="333" customFormat="1" x14ac:dyDescent="0.2">
      <c r="A828" s="333" t="str">
        <f t="shared" si="12"/>
        <v>30903EUR</v>
      </c>
      <c r="B828" t="s">
        <v>138</v>
      </c>
      <c r="C828"/>
      <c r="D828" t="s">
        <v>748</v>
      </c>
      <c r="E828" t="s">
        <v>136</v>
      </c>
      <c r="F828" t="s">
        <v>2525</v>
      </c>
      <c r="G828" s="432">
        <v>0</v>
      </c>
      <c r="H828" s="432">
        <v>400000.09</v>
      </c>
      <c r="I828" s="432">
        <v>0</v>
      </c>
      <c r="J828" s="432">
        <v>400000.09</v>
      </c>
    </row>
    <row r="829" spans="1:10" s="333" customFormat="1" x14ac:dyDescent="0.2">
      <c r="A829" s="333" t="str">
        <f t="shared" si="12"/>
        <v>30903TL</v>
      </c>
      <c r="B829" t="s">
        <v>138</v>
      </c>
      <c r="C829" t="s">
        <v>139</v>
      </c>
      <c r="D829" t="s">
        <v>1867</v>
      </c>
      <c r="E829" t="s">
        <v>2605</v>
      </c>
      <c r="F829" t="s">
        <v>2525</v>
      </c>
      <c r="G829" s="432">
        <v>991698921.45000005</v>
      </c>
      <c r="H829" s="432">
        <v>997080330.32000005</v>
      </c>
      <c r="I829" s="432">
        <v>0</v>
      </c>
      <c r="J829" s="432">
        <v>5381408.8700000001</v>
      </c>
    </row>
    <row r="830" spans="1:10" s="333" customFormat="1" x14ac:dyDescent="0.2">
      <c r="A830" s="333" t="str">
        <f t="shared" si="12"/>
        <v>30903USD</v>
      </c>
      <c r="B830" t="s">
        <v>138</v>
      </c>
      <c r="C830" t="s">
        <v>139</v>
      </c>
      <c r="D830" t="s">
        <v>2515</v>
      </c>
      <c r="E830" t="s">
        <v>2605</v>
      </c>
      <c r="F830" t="s">
        <v>2525</v>
      </c>
      <c r="G830" s="432">
        <v>1887864.26</v>
      </c>
      <c r="H830" s="432">
        <v>3308336.19</v>
      </c>
      <c r="I830" s="432">
        <v>0</v>
      </c>
      <c r="J830" s="432">
        <v>1420471.93</v>
      </c>
    </row>
    <row r="831" spans="1:10" s="333" customFormat="1" x14ac:dyDescent="0.2">
      <c r="A831" s="333" t="str">
        <f t="shared" si="12"/>
        <v>30903EUR</v>
      </c>
      <c r="B831" t="s">
        <v>138</v>
      </c>
      <c r="C831" t="s">
        <v>139</v>
      </c>
      <c r="D831" t="s">
        <v>748</v>
      </c>
      <c r="E831" t="s">
        <v>2605</v>
      </c>
      <c r="F831" t="s">
        <v>2525</v>
      </c>
      <c r="G831" s="432">
        <v>0</v>
      </c>
      <c r="H831" s="432">
        <v>400000.09</v>
      </c>
      <c r="I831" s="432">
        <v>0</v>
      </c>
      <c r="J831" s="432">
        <v>400000.09</v>
      </c>
    </row>
    <row r="832" spans="1:10" s="333" customFormat="1" x14ac:dyDescent="0.2">
      <c r="A832" s="333" t="str">
        <f t="shared" si="12"/>
        <v>310TL</v>
      </c>
      <c r="B832" t="s">
        <v>1160</v>
      </c>
      <c r="C832"/>
      <c r="D832" t="s">
        <v>1867</v>
      </c>
      <c r="E832" t="s">
        <v>1161</v>
      </c>
      <c r="F832" t="s">
        <v>2525</v>
      </c>
      <c r="G832" s="432">
        <v>50247249</v>
      </c>
      <c r="H832" s="432">
        <v>121250966.58</v>
      </c>
      <c r="I832" s="432">
        <v>0</v>
      </c>
      <c r="J832" s="432">
        <v>71003717.579999998</v>
      </c>
    </row>
    <row r="833" spans="1:10" s="333" customFormat="1" x14ac:dyDescent="0.2">
      <c r="A833" s="333" t="str">
        <f t="shared" si="12"/>
        <v>31000TL</v>
      </c>
      <c r="B833" t="s">
        <v>1162</v>
      </c>
      <c r="C833"/>
      <c r="D833" t="s">
        <v>1867</v>
      </c>
      <c r="E833" t="s">
        <v>1163</v>
      </c>
      <c r="F833" t="s">
        <v>2525</v>
      </c>
      <c r="G833" s="432">
        <v>50247249</v>
      </c>
      <c r="H833" s="432">
        <v>121250966.58</v>
      </c>
      <c r="I833" s="432">
        <v>0</v>
      </c>
      <c r="J833" s="432">
        <v>71003717.579999998</v>
      </c>
    </row>
    <row r="834" spans="1:10" s="333" customFormat="1" x14ac:dyDescent="0.2">
      <c r="A834" s="333" t="str">
        <f t="shared" si="12"/>
        <v>310000TL</v>
      </c>
      <c r="B834" t="s">
        <v>1164</v>
      </c>
      <c r="C834"/>
      <c r="D834" t="s">
        <v>1867</v>
      </c>
      <c r="E834" t="s">
        <v>1165</v>
      </c>
      <c r="F834" t="s">
        <v>2525</v>
      </c>
      <c r="G834" s="432">
        <v>4314276.3</v>
      </c>
      <c r="H834" s="432">
        <v>5870714.9400000004</v>
      </c>
      <c r="I834" s="432">
        <v>0</v>
      </c>
      <c r="J834" s="432">
        <v>1556438.64</v>
      </c>
    </row>
    <row r="835" spans="1:10" s="333" customFormat="1" x14ac:dyDescent="0.2">
      <c r="A835" s="333" t="str">
        <f t="shared" ref="A835:A898" si="13">CONCATENATE(B835,D835)</f>
        <v>310000TL</v>
      </c>
      <c r="B835" t="s">
        <v>1164</v>
      </c>
      <c r="C835" t="s">
        <v>2606</v>
      </c>
      <c r="D835" t="s">
        <v>1867</v>
      </c>
      <c r="E835" t="s">
        <v>3449</v>
      </c>
      <c r="F835" t="s">
        <v>2525</v>
      </c>
      <c r="G835" s="432">
        <v>1403636.78</v>
      </c>
      <c r="H835" s="432">
        <v>1515713.92</v>
      </c>
      <c r="I835" s="432">
        <v>0</v>
      </c>
      <c r="J835" s="432">
        <v>112077.14</v>
      </c>
    </row>
    <row r="836" spans="1:10" s="333" customFormat="1" x14ac:dyDescent="0.2">
      <c r="A836" s="333" t="str">
        <f t="shared" si="13"/>
        <v>310000TL</v>
      </c>
      <c r="B836" t="s">
        <v>1164</v>
      </c>
      <c r="C836" t="s">
        <v>620</v>
      </c>
      <c r="D836" t="s">
        <v>1867</v>
      </c>
      <c r="E836" t="s">
        <v>3449</v>
      </c>
      <c r="F836" t="s">
        <v>2525</v>
      </c>
      <c r="G836" s="432">
        <v>515884.91</v>
      </c>
      <c r="H836" s="432">
        <v>521884.91</v>
      </c>
      <c r="I836" s="432">
        <v>0</v>
      </c>
      <c r="J836" s="432">
        <v>6000</v>
      </c>
    </row>
    <row r="837" spans="1:10" s="333" customFormat="1" x14ac:dyDescent="0.2">
      <c r="A837" s="333" t="str">
        <f t="shared" si="13"/>
        <v>310000TL</v>
      </c>
      <c r="B837" t="s">
        <v>1164</v>
      </c>
      <c r="C837" t="s">
        <v>621</v>
      </c>
      <c r="D837" t="s">
        <v>1867</v>
      </c>
      <c r="E837" t="s">
        <v>3449</v>
      </c>
      <c r="F837" t="s">
        <v>2525</v>
      </c>
      <c r="G837" s="432">
        <v>313093.12</v>
      </c>
      <c r="H837" s="432">
        <v>313093.12</v>
      </c>
      <c r="I837" s="432">
        <v>0</v>
      </c>
      <c r="J837" s="432">
        <v>0</v>
      </c>
    </row>
    <row r="838" spans="1:10" s="333" customFormat="1" x14ac:dyDescent="0.2">
      <c r="A838" s="333" t="str">
        <f t="shared" si="13"/>
        <v>310000TL</v>
      </c>
      <c r="B838" t="s">
        <v>1164</v>
      </c>
      <c r="C838" t="s">
        <v>2699</v>
      </c>
      <c r="D838" t="s">
        <v>1867</v>
      </c>
      <c r="E838" t="s">
        <v>3449</v>
      </c>
      <c r="F838" t="s">
        <v>2525</v>
      </c>
      <c r="G838" s="432">
        <v>606638.35</v>
      </c>
      <c r="H838" s="432">
        <v>608469.62</v>
      </c>
      <c r="I838" s="432">
        <v>0</v>
      </c>
      <c r="J838" s="432">
        <v>1831.27</v>
      </c>
    </row>
    <row r="839" spans="1:10" s="333" customFormat="1" x14ac:dyDescent="0.2">
      <c r="A839" s="333" t="str">
        <f t="shared" si="13"/>
        <v>310000TL</v>
      </c>
      <c r="B839" t="s">
        <v>1164</v>
      </c>
      <c r="C839" t="s">
        <v>3162</v>
      </c>
      <c r="D839" t="s">
        <v>1867</v>
      </c>
      <c r="E839" t="s">
        <v>3449</v>
      </c>
      <c r="F839" t="s">
        <v>2525</v>
      </c>
      <c r="G839" s="432">
        <v>453794.57</v>
      </c>
      <c r="H839" s="432">
        <v>470165.74</v>
      </c>
      <c r="I839" s="432">
        <v>0</v>
      </c>
      <c r="J839" s="432">
        <v>16371.17</v>
      </c>
    </row>
    <row r="840" spans="1:10" s="333" customFormat="1" x14ac:dyDescent="0.2">
      <c r="A840" s="333" t="str">
        <f t="shared" si="13"/>
        <v>310000TL</v>
      </c>
      <c r="B840" t="s">
        <v>1164</v>
      </c>
      <c r="C840" t="s">
        <v>2607</v>
      </c>
      <c r="D840" t="s">
        <v>1867</v>
      </c>
      <c r="E840" t="s">
        <v>3449</v>
      </c>
      <c r="F840" t="s">
        <v>2525</v>
      </c>
      <c r="G840" s="432">
        <v>530559.06999999995</v>
      </c>
      <c r="H840" s="432">
        <v>1935777.09</v>
      </c>
      <c r="I840" s="432">
        <v>0</v>
      </c>
      <c r="J840" s="432">
        <v>1405218.02</v>
      </c>
    </row>
    <row r="841" spans="1:10" s="333" customFormat="1" x14ac:dyDescent="0.2">
      <c r="A841" s="333" t="str">
        <f t="shared" si="13"/>
        <v>310000TL</v>
      </c>
      <c r="B841" t="s">
        <v>1164</v>
      </c>
      <c r="C841" t="s">
        <v>3163</v>
      </c>
      <c r="D841" t="s">
        <v>1867</v>
      </c>
      <c r="E841" t="s">
        <v>3449</v>
      </c>
      <c r="F841" t="s">
        <v>2525</v>
      </c>
      <c r="G841" s="432">
        <v>6013.97</v>
      </c>
      <c r="H841" s="432">
        <v>6013.97</v>
      </c>
      <c r="I841" s="432">
        <v>0</v>
      </c>
      <c r="J841" s="432">
        <v>0</v>
      </c>
    </row>
    <row r="842" spans="1:10" s="333" customFormat="1" x14ac:dyDescent="0.2">
      <c r="A842" s="333" t="str">
        <f t="shared" si="13"/>
        <v>310000TL</v>
      </c>
      <c r="B842" t="s">
        <v>1164</v>
      </c>
      <c r="C842" t="s">
        <v>3164</v>
      </c>
      <c r="D842" t="s">
        <v>1867</v>
      </c>
      <c r="E842" t="s">
        <v>3449</v>
      </c>
      <c r="F842" t="s">
        <v>2525</v>
      </c>
      <c r="G842" s="432">
        <v>30604.59</v>
      </c>
      <c r="H842" s="432">
        <v>30604.59</v>
      </c>
      <c r="I842" s="432">
        <v>0</v>
      </c>
      <c r="J842" s="432">
        <v>0</v>
      </c>
    </row>
    <row r="843" spans="1:10" s="333" customFormat="1" x14ac:dyDescent="0.2">
      <c r="A843" s="333" t="str">
        <f t="shared" si="13"/>
        <v>310000TL</v>
      </c>
      <c r="B843" t="s">
        <v>1164</v>
      </c>
      <c r="C843" t="s">
        <v>1899</v>
      </c>
      <c r="D843" t="s">
        <v>1867</v>
      </c>
      <c r="E843" t="s">
        <v>3449</v>
      </c>
      <c r="F843" t="s">
        <v>2525</v>
      </c>
      <c r="G843" s="432">
        <v>454050.94</v>
      </c>
      <c r="H843" s="432">
        <v>468991.98</v>
      </c>
      <c r="I843" s="432">
        <v>0</v>
      </c>
      <c r="J843" s="432">
        <v>14941.04</v>
      </c>
    </row>
    <row r="844" spans="1:10" s="333" customFormat="1" x14ac:dyDescent="0.2">
      <c r="A844" s="333" t="str">
        <f t="shared" si="13"/>
        <v>310001TL</v>
      </c>
      <c r="B844" t="s">
        <v>1166</v>
      </c>
      <c r="C844"/>
      <c r="D844" t="s">
        <v>1867</v>
      </c>
      <c r="E844" t="s">
        <v>1167</v>
      </c>
      <c r="F844" t="s">
        <v>2525</v>
      </c>
      <c r="G844" s="432">
        <v>41834479.299999997</v>
      </c>
      <c r="H844" s="432">
        <v>108448939.05</v>
      </c>
      <c r="I844" s="432">
        <v>0</v>
      </c>
      <c r="J844" s="432">
        <v>66614459.75</v>
      </c>
    </row>
    <row r="845" spans="1:10" s="333" customFormat="1" x14ac:dyDescent="0.2">
      <c r="A845" s="333" t="str">
        <f t="shared" si="13"/>
        <v>310001TL</v>
      </c>
      <c r="B845" t="s">
        <v>1166</v>
      </c>
      <c r="C845" t="s">
        <v>2608</v>
      </c>
      <c r="D845" t="s">
        <v>1867</v>
      </c>
      <c r="E845" t="s">
        <v>3449</v>
      </c>
      <c r="F845" t="s">
        <v>2525</v>
      </c>
      <c r="G845" s="432">
        <v>1912375.02</v>
      </c>
      <c r="H845" s="432">
        <v>2607215.4500000002</v>
      </c>
      <c r="I845" s="432">
        <v>0</v>
      </c>
      <c r="J845" s="432">
        <v>694840.43</v>
      </c>
    </row>
    <row r="846" spans="1:10" s="333" customFormat="1" x14ac:dyDescent="0.2">
      <c r="A846" s="333" t="str">
        <f t="shared" si="13"/>
        <v>310001TL</v>
      </c>
      <c r="B846" t="s">
        <v>1166</v>
      </c>
      <c r="C846" t="s">
        <v>2609</v>
      </c>
      <c r="D846" t="s">
        <v>1867</v>
      </c>
      <c r="E846" t="s">
        <v>3449</v>
      </c>
      <c r="F846" t="s">
        <v>2525</v>
      </c>
      <c r="G846" s="432">
        <v>70005.039999999994</v>
      </c>
      <c r="H846" s="432">
        <v>688596.37</v>
      </c>
      <c r="I846" s="432">
        <v>0</v>
      </c>
      <c r="J846" s="432">
        <v>618591.32999999996</v>
      </c>
    </row>
    <row r="847" spans="1:10" s="333" customFormat="1" x14ac:dyDescent="0.2">
      <c r="A847" s="333" t="str">
        <f t="shared" si="13"/>
        <v>310001TL</v>
      </c>
      <c r="B847" t="s">
        <v>1166</v>
      </c>
      <c r="C847" t="s">
        <v>437</v>
      </c>
      <c r="D847" t="s">
        <v>1867</v>
      </c>
      <c r="E847" t="s">
        <v>3449</v>
      </c>
      <c r="F847" t="s">
        <v>2525</v>
      </c>
      <c r="G847" s="432">
        <v>1362855.39</v>
      </c>
      <c r="H847" s="432">
        <v>1362855.39</v>
      </c>
      <c r="I847" s="432">
        <v>0</v>
      </c>
      <c r="J847" s="432">
        <v>0</v>
      </c>
    </row>
    <row r="848" spans="1:10" s="333" customFormat="1" x14ac:dyDescent="0.2">
      <c r="A848" s="333" t="str">
        <f t="shared" si="13"/>
        <v>310001TL</v>
      </c>
      <c r="B848" t="s">
        <v>1166</v>
      </c>
      <c r="C848" t="s">
        <v>2610</v>
      </c>
      <c r="D848" t="s">
        <v>1867</v>
      </c>
      <c r="E848" t="s">
        <v>3449</v>
      </c>
      <c r="F848" t="s">
        <v>2525</v>
      </c>
      <c r="G848" s="432">
        <v>34612120.299999997</v>
      </c>
      <c r="H848" s="432">
        <v>96744180.290000007</v>
      </c>
      <c r="I848" s="432">
        <v>0</v>
      </c>
      <c r="J848" s="432">
        <v>62132059.990000002</v>
      </c>
    </row>
    <row r="849" spans="1:10" s="333" customFormat="1" x14ac:dyDescent="0.2">
      <c r="A849" s="333" t="str">
        <f t="shared" si="13"/>
        <v>310001TL</v>
      </c>
      <c r="B849" t="s">
        <v>1166</v>
      </c>
      <c r="C849" t="s">
        <v>2611</v>
      </c>
      <c r="D849" t="s">
        <v>1867</v>
      </c>
      <c r="E849" t="s">
        <v>3449</v>
      </c>
      <c r="F849" t="s">
        <v>2525</v>
      </c>
      <c r="G849" s="432">
        <v>3355455.9</v>
      </c>
      <c r="H849" s="432">
        <v>6212497.8200000003</v>
      </c>
      <c r="I849" s="432">
        <v>0</v>
      </c>
      <c r="J849" s="432">
        <v>2857041.9199999999</v>
      </c>
    </row>
    <row r="850" spans="1:10" s="333" customFormat="1" x14ac:dyDescent="0.2">
      <c r="A850" s="333" t="str">
        <f t="shared" si="13"/>
        <v>310001TL</v>
      </c>
      <c r="B850" t="s">
        <v>1166</v>
      </c>
      <c r="C850" t="s">
        <v>2612</v>
      </c>
      <c r="D850" t="s">
        <v>1867</v>
      </c>
      <c r="E850" t="s">
        <v>3449</v>
      </c>
      <c r="F850" t="s">
        <v>2525</v>
      </c>
      <c r="G850" s="432">
        <v>521667.65</v>
      </c>
      <c r="H850" s="432">
        <v>833593.73</v>
      </c>
      <c r="I850" s="432">
        <v>0</v>
      </c>
      <c r="J850" s="432">
        <v>311926.08</v>
      </c>
    </row>
    <row r="851" spans="1:10" s="333" customFormat="1" x14ac:dyDescent="0.2">
      <c r="A851" s="333" t="str">
        <f t="shared" si="13"/>
        <v>310002TL</v>
      </c>
      <c r="B851" t="s">
        <v>1168</v>
      </c>
      <c r="C851"/>
      <c r="D851" t="s">
        <v>1867</v>
      </c>
      <c r="E851" t="s">
        <v>1169</v>
      </c>
      <c r="F851" t="s">
        <v>2525</v>
      </c>
      <c r="G851" s="432">
        <v>362130.8</v>
      </c>
      <c r="H851" s="432">
        <v>2873417.58</v>
      </c>
      <c r="I851" s="432">
        <v>0</v>
      </c>
      <c r="J851" s="432">
        <v>2511286.7799999998</v>
      </c>
    </row>
    <row r="852" spans="1:10" s="333" customFormat="1" x14ac:dyDescent="0.2">
      <c r="A852" s="333" t="str">
        <f t="shared" si="13"/>
        <v>310002TL</v>
      </c>
      <c r="B852" t="s">
        <v>1168</v>
      </c>
      <c r="C852" t="s">
        <v>140</v>
      </c>
      <c r="D852" t="s">
        <v>1867</v>
      </c>
      <c r="E852" t="s">
        <v>3449</v>
      </c>
      <c r="F852" t="s">
        <v>2525</v>
      </c>
      <c r="G852" s="432">
        <v>21322.07</v>
      </c>
      <c r="H852" s="432">
        <v>21322.07</v>
      </c>
      <c r="I852" s="432">
        <v>0</v>
      </c>
      <c r="J852" s="432">
        <v>0</v>
      </c>
    </row>
    <row r="853" spans="1:10" s="333" customFormat="1" x14ac:dyDescent="0.2">
      <c r="A853" s="333" t="str">
        <f t="shared" si="13"/>
        <v>310002TL</v>
      </c>
      <c r="B853" t="s">
        <v>1168</v>
      </c>
      <c r="C853" t="s">
        <v>1900</v>
      </c>
      <c r="D853" t="s">
        <v>1867</v>
      </c>
      <c r="E853" t="s">
        <v>3449</v>
      </c>
      <c r="F853" t="s">
        <v>2525</v>
      </c>
      <c r="G853" s="432">
        <v>321234.96000000002</v>
      </c>
      <c r="H853" s="432">
        <v>2811521.74</v>
      </c>
      <c r="I853" s="432">
        <v>0</v>
      </c>
      <c r="J853" s="432">
        <v>2490286.7799999998</v>
      </c>
    </row>
    <row r="854" spans="1:10" s="333" customFormat="1" x14ac:dyDescent="0.2">
      <c r="A854" s="333" t="str">
        <f t="shared" si="13"/>
        <v>310002TL</v>
      </c>
      <c r="B854" t="s">
        <v>1168</v>
      </c>
      <c r="C854" t="s">
        <v>141</v>
      </c>
      <c r="D854" t="s">
        <v>1867</v>
      </c>
      <c r="E854" t="s">
        <v>3449</v>
      </c>
      <c r="F854" t="s">
        <v>2525</v>
      </c>
      <c r="G854" s="432">
        <v>19573.77</v>
      </c>
      <c r="H854" s="432">
        <v>40573.769999999997</v>
      </c>
      <c r="I854" s="432">
        <v>0</v>
      </c>
      <c r="J854" s="432">
        <v>21000</v>
      </c>
    </row>
    <row r="855" spans="1:10" s="333" customFormat="1" x14ac:dyDescent="0.2">
      <c r="A855" s="333" t="str">
        <f t="shared" si="13"/>
        <v>310003TL</v>
      </c>
      <c r="B855" t="s">
        <v>1170</v>
      </c>
      <c r="C855"/>
      <c r="D855" t="s">
        <v>1867</v>
      </c>
      <c r="E855" t="s">
        <v>1171</v>
      </c>
      <c r="F855" t="s">
        <v>2525</v>
      </c>
      <c r="G855" s="432">
        <v>63853.15</v>
      </c>
      <c r="H855" s="432">
        <v>124957.77</v>
      </c>
      <c r="I855" s="432">
        <v>0</v>
      </c>
      <c r="J855" s="432">
        <v>61104.62</v>
      </c>
    </row>
    <row r="856" spans="1:10" s="333" customFormat="1" x14ac:dyDescent="0.2">
      <c r="A856" s="333" t="str">
        <f t="shared" si="13"/>
        <v>310003TL</v>
      </c>
      <c r="B856" t="s">
        <v>1170</v>
      </c>
      <c r="C856" t="s">
        <v>2700</v>
      </c>
      <c r="D856" t="s">
        <v>1867</v>
      </c>
      <c r="E856" t="s">
        <v>3449</v>
      </c>
      <c r="F856" t="s">
        <v>2525</v>
      </c>
      <c r="G856" s="432">
        <v>120.08</v>
      </c>
      <c r="H856" s="432">
        <v>14401.74</v>
      </c>
      <c r="I856" s="432">
        <v>0</v>
      </c>
      <c r="J856" s="432">
        <v>14281.66</v>
      </c>
    </row>
    <row r="857" spans="1:10" s="333" customFormat="1" x14ac:dyDescent="0.2">
      <c r="A857" s="333" t="str">
        <f t="shared" si="13"/>
        <v>310003TL</v>
      </c>
      <c r="B857" t="s">
        <v>1170</v>
      </c>
      <c r="C857" t="s">
        <v>2938</v>
      </c>
      <c r="D857" t="s">
        <v>1867</v>
      </c>
      <c r="E857" t="s">
        <v>3449</v>
      </c>
      <c r="F857" t="s">
        <v>2525</v>
      </c>
      <c r="G857" s="432">
        <v>6700</v>
      </c>
      <c r="H857" s="432">
        <v>6700</v>
      </c>
      <c r="I857" s="432">
        <v>0</v>
      </c>
      <c r="J857" s="432">
        <v>0</v>
      </c>
    </row>
    <row r="858" spans="1:10" s="333" customFormat="1" x14ac:dyDescent="0.2">
      <c r="A858" s="333" t="str">
        <f t="shared" si="13"/>
        <v>310003TL</v>
      </c>
      <c r="B858" t="s">
        <v>1170</v>
      </c>
      <c r="C858" t="s">
        <v>3450</v>
      </c>
      <c r="D858" t="s">
        <v>1867</v>
      </c>
      <c r="E858" t="s">
        <v>3449</v>
      </c>
      <c r="F858" t="s">
        <v>2525</v>
      </c>
      <c r="G858" s="432">
        <v>0</v>
      </c>
      <c r="H858" s="432">
        <v>25673.85</v>
      </c>
      <c r="I858" s="432">
        <v>0</v>
      </c>
      <c r="J858" s="432">
        <v>25673.85</v>
      </c>
    </row>
    <row r="859" spans="1:10" s="333" customFormat="1" x14ac:dyDescent="0.2">
      <c r="A859" s="333" t="str">
        <f t="shared" si="13"/>
        <v>310003TL</v>
      </c>
      <c r="B859" t="s">
        <v>1170</v>
      </c>
      <c r="C859" t="s">
        <v>142</v>
      </c>
      <c r="D859" t="s">
        <v>1867</v>
      </c>
      <c r="E859" t="s">
        <v>3449</v>
      </c>
      <c r="F859" t="s">
        <v>2525</v>
      </c>
      <c r="G859" s="432">
        <v>52231.51</v>
      </c>
      <c r="H859" s="432">
        <v>52231.51</v>
      </c>
      <c r="I859" s="432">
        <v>0</v>
      </c>
      <c r="J859" s="432">
        <v>0</v>
      </c>
    </row>
    <row r="860" spans="1:10" s="333" customFormat="1" x14ac:dyDescent="0.2">
      <c r="A860" s="333" t="str">
        <f t="shared" si="13"/>
        <v>310003TL</v>
      </c>
      <c r="B860" t="s">
        <v>1170</v>
      </c>
      <c r="C860" t="s">
        <v>3165</v>
      </c>
      <c r="D860" t="s">
        <v>1867</v>
      </c>
      <c r="E860" t="s">
        <v>3449</v>
      </c>
      <c r="F860" t="s">
        <v>2525</v>
      </c>
      <c r="G860" s="432">
        <v>4801.5600000000004</v>
      </c>
      <c r="H860" s="432">
        <v>25950.67</v>
      </c>
      <c r="I860" s="432">
        <v>0</v>
      </c>
      <c r="J860" s="432">
        <v>21149.11</v>
      </c>
    </row>
    <row r="861" spans="1:10" s="333" customFormat="1" x14ac:dyDescent="0.2">
      <c r="A861" s="333" t="str">
        <f t="shared" si="13"/>
        <v>310004TL</v>
      </c>
      <c r="B861" t="s">
        <v>1172</v>
      </c>
      <c r="C861"/>
      <c r="D861" t="s">
        <v>1867</v>
      </c>
      <c r="E861" t="s">
        <v>1173</v>
      </c>
      <c r="F861" t="s">
        <v>2525</v>
      </c>
      <c r="G861" s="432">
        <v>70091.149999999994</v>
      </c>
      <c r="H861" s="432">
        <v>165480.65</v>
      </c>
      <c r="I861" s="432">
        <v>0</v>
      </c>
      <c r="J861" s="432">
        <v>95389.5</v>
      </c>
    </row>
    <row r="862" spans="1:10" s="333" customFormat="1" x14ac:dyDescent="0.2">
      <c r="A862" s="333" t="str">
        <f t="shared" si="13"/>
        <v>310004TL</v>
      </c>
      <c r="B862" t="s">
        <v>1172</v>
      </c>
      <c r="C862" t="s">
        <v>143</v>
      </c>
      <c r="D862" t="s">
        <v>1867</v>
      </c>
      <c r="E862" t="s">
        <v>3449</v>
      </c>
      <c r="F862" t="s">
        <v>2525</v>
      </c>
      <c r="G862" s="432">
        <v>70091.149999999994</v>
      </c>
      <c r="H862" s="432">
        <v>165480.65</v>
      </c>
      <c r="I862" s="432">
        <v>0</v>
      </c>
      <c r="J862" s="432">
        <v>95389.5</v>
      </c>
    </row>
    <row r="863" spans="1:10" s="333" customFormat="1" x14ac:dyDescent="0.2">
      <c r="A863" s="333" t="str">
        <f t="shared" si="13"/>
        <v>310005TL</v>
      </c>
      <c r="B863" t="s">
        <v>3166</v>
      </c>
      <c r="C863"/>
      <c r="D863" t="s">
        <v>1867</v>
      </c>
      <c r="E863" t="s">
        <v>1173</v>
      </c>
      <c r="F863" t="s">
        <v>2525</v>
      </c>
      <c r="G863" s="432">
        <v>3588788.84</v>
      </c>
      <c r="H863" s="432">
        <v>3588788.84</v>
      </c>
      <c r="I863" s="432">
        <v>0</v>
      </c>
      <c r="J863" s="432">
        <v>0</v>
      </c>
    </row>
    <row r="864" spans="1:10" s="333" customFormat="1" x14ac:dyDescent="0.2">
      <c r="A864" s="333" t="str">
        <f t="shared" si="13"/>
        <v>310005TL</v>
      </c>
      <c r="B864" t="s">
        <v>3166</v>
      </c>
      <c r="C864" t="s">
        <v>3167</v>
      </c>
      <c r="D864" t="s">
        <v>1867</v>
      </c>
      <c r="E864" t="s">
        <v>3449</v>
      </c>
      <c r="F864" t="s">
        <v>2525</v>
      </c>
      <c r="G864" s="432">
        <v>3588788.84</v>
      </c>
      <c r="H864" s="432">
        <v>3588788.84</v>
      </c>
      <c r="I864" s="432">
        <v>0</v>
      </c>
      <c r="J864" s="432">
        <v>0</v>
      </c>
    </row>
    <row r="865" spans="1:10" s="333" customFormat="1" x14ac:dyDescent="0.2">
      <c r="A865" s="333" t="str">
        <f t="shared" si="13"/>
        <v>310009TL</v>
      </c>
      <c r="B865" t="s">
        <v>2701</v>
      </c>
      <c r="C865"/>
      <c r="D865" t="s">
        <v>1867</v>
      </c>
      <c r="E865" t="s">
        <v>1174</v>
      </c>
      <c r="F865" t="s">
        <v>2525</v>
      </c>
      <c r="G865" s="432">
        <v>13629.46</v>
      </c>
      <c r="H865" s="432">
        <v>178667.75</v>
      </c>
      <c r="I865" s="432">
        <v>0</v>
      </c>
      <c r="J865" s="432">
        <v>165038.29</v>
      </c>
    </row>
    <row r="866" spans="1:10" s="333" customFormat="1" x14ac:dyDescent="0.2">
      <c r="A866" s="333" t="str">
        <f t="shared" si="13"/>
        <v>310009TL</v>
      </c>
      <c r="B866" t="s">
        <v>2701</v>
      </c>
      <c r="C866" t="s">
        <v>2702</v>
      </c>
      <c r="D866" t="s">
        <v>1867</v>
      </c>
      <c r="E866" t="s">
        <v>3449</v>
      </c>
      <c r="F866" t="s">
        <v>2525</v>
      </c>
      <c r="G866" s="432">
        <v>12050.16</v>
      </c>
      <c r="H866" s="432">
        <v>165761.51999999999</v>
      </c>
      <c r="I866" s="432">
        <v>0</v>
      </c>
      <c r="J866" s="432">
        <v>153711.35999999999</v>
      </c>
    </row>
    <row r="867" spans="1:10" s="333" customFormat="1" x14ac:dyDescent="0.2">
      <c r="A867" s="333" t="str">
        <f t="shared" si="13"/>
        <v>310009TL</v>
      </c>
      <c r="B867" t="s">
        <v>2701</v>
      </c>
      <c r="C867" t="s">
        <v>2703</v>
      </c>
      <c r="D867" t="s">
        <v>1867</v>
      </c>
      <c r="E867" t="s">
        <v>3449</v>
      </c>
      <c r="F867" t="s">
        <v>2525</v>
      </c>
      <c r="G867" s="432">
        <v>10.89</v>
      </c>
      <c r="H867" s="432">
        <v>1941.89</v>
      </c>
      <c r="I867" s="432">
        <v>0</v>
      </c>
      <c r="J867" s="432">
        <v>1931</v>
      </c>
    </row>
    <row r="868" spans="1:10" s="333" customFormat="1" x14ac:dyDescent="0.2">
      <c r="A868" s="333" t="str">
        <f t="shared" si="13"/>
        <v>310009TL</v>
      </c>
      <c r="B868" t="s">
        <v>2701</v>
      </c>
      <c r="C868" t="s">
        <v>2704</v>
      </c>
      <c r="D868" t="s">
        <v>1867</v>
      </c>
      <c r="E868" t="s">
        <v>3449</v>
      </c>
      <c r="F868" t="s">
        <v>2525</v>
      </c>
      <c r="G868" s="432">
        <v>1568.41</v>
      </c>
      <c r="H868" s="432">
        <v>8714.34</v>
      </c>
      <c r="I868" s="432">
        <v>0</v>
      </c>
      <c r="J868" s="432">
        <v>7145.93</v>
      </c>
    </row>
    <row r="869" spans="1:10" s="333" customFormat="1" x14ac:dyDescent="0.2">
      <c r="A869" s="333" t="str">
        <f t="shared" si="13"/>
        <v>310009TL</v>
      </c>
      <c r="B869" t="s">
        <v>2701</v>
      </c>
      <c r="C869" t="s">
        <v>3451</v>
      </c>
      <c r="D869" t="s">
        <v>1867</v>
      </c>
      <c r="E869" t="s">
        <v>3449</v>
      </c>
      <c r="F869" t="s">
        <v>2525</v>
      </c>
      <c r="G869" s="432">
        <v>0</v>
      </c>
      <c r="H869" s="432">
        <v>2250</v>
      </c>
      <c r="I869" s="432">
        <v>0</v>
      </c>
      <c r="J869" s="432">
        <v>2250</v>
      </c>
    </row>
    <row r="870" spans="1:10" s="333" customFormat="1" x14ac:dyDescent="0.2">
      <c r="A870" s="333" t="str">
        <f t="shared" si="13"/>
        <v>311TL</v>
      </c>
      <c r="B870" t="s">
        <v>1175</v>
      </c>
      <c r="C870"/>
      <c r="D870" t="s">
        <v>1867</v>
      </c>
      <c r="E870" t="s">
        <v>1176</v>
      </c>
      <c r="F870" t="s">
        <v>2525</v>
      </c>
      <c r="G870" s="432">
        <v>27344580183.860001</v>
      </c>
      <c r="H870" s="432">
        <v>27406081810.240002</v>
      </c>
      <c r="I870" s="432">
        <v>0</v>
      </c>
      <c r="J870" s="432">
        <v>61501626.380000003</v>
      </c>
    </row>
    <row r="871" spans="1:10" s="333" customFormat="1" x14ac:dyDescent="0.2">
      <c r="A871" s="333" t="str">
        <f t="shared" si="13"/>
        <v>31100TL</v>
      </c>
      <c r="B871" t="s">
        <v>1177</v>
      </c>
      <c r="C871"/>
      <c r="D871" t="s">
        <v>1867</v>
      </c>
      <c r="E871" t="s">
        <v>1140</v>
      </c>
      <c r="F871" t="s">
        <v>2525</v>
      </c>
      <c r="G871" s="432">
        <v>5836284274.0500002</v>
      </c>
      <c r="H871" s="432">
        <v>5874397361.25</v>
      </c>
      <c r="I871" s="432">
        <v>0</v>
      </c>
      <c r="J871" s="432">
        <v>38113087.200000003</v>
      </c>
    </row>
    <row r="872" spans="1:10" s="333" customFormat="1" x14ac:dyDescent="0.2">
      <c r="A872" s="333" t="str">
        <f t="shared" si="13"/>
        <v>311000TL</v>
      </c>
      <c r="B872" t="s">
        <v>1178</v>
      </c>
      <c r="C872"/>
      <c r="D872" t="s">
        <v>1867</v>
      </c>
      <c r="E872" t="s">
        <v>1165</v>
      </c>
      <c r="F872" t="s">
        <v>2525</v>
      </c>
      <c r="G872" s="432">
        <v>291610777.60000002</v>
      </c>
      <c r="H872" s="432">
        <v>292672625.56999999</v>
      </c>
      <c r="I872" s="432">
        <v>0</v>
      </c>
      <c r="J872" s="432">
        <v>1061847.97</v>
      </c>
    </row>
    <row r="873" spans="1:10" s="333" customFormat="1" x14ac:dyDescent="0.2">
      <c r="A873" s="333" t="str">
        <f t="shared" si="13"/>
        <v>311000USD</v>
      </c>
      <c r="B873" t="s">
        <v>1178</v>
      </c>
      <c r="C873"/>
      <c r="D873" t="s">
        <v>2515</v>
      </c>
      <c r="E873" t="s">
        <v>1165</v>
      </c>
      <c r="F873" t="s">
        <v>2525</v>
      </c>
      <c r="G873" s="432">
        <v>49610.75</v>
      </c>
      <c r="H873" s="432">
        <v>99364.44</v>
      </c>
      <c r="I873" s="432">
        <v>0</v>
      </c>
      <c r="J873" s="432">
        <v>49753.69</v>
      </c>
    </row>
    <row r="874" spans="1:10" s="333" customFormat="1" x14ac:dyDescent="0.2">
      <c r="A874" s="333" t="str">
        <f t="shared" si="13"/>
        <v>311000GBP</v>
      </c>
      <c r="B874" t="s">
        <v>1178</v>
      </c>
      <c r="C874"/>
      <c r="D874" t="s">
        <v>747</v>
      </c>
      <c r="E874" t="s">
        <v>1165</v>
      </c>
      <c r="F874" t="s">
        <v>2525</v>
      </c>
      <c r="G874" s="432">
        <v>303854.06</v>
      </c>
      <c r="H874" s="432">
        <v>390356.29</v>
      </c>
      <c r="I874" s="432">
        <v>0</v>
      </c>
      <c r="J874" s="432">
        <v>86502.23</v>
      </c>
    </row>
    <row r="875" spans="1:10" s="333" customFormat="1" x14ac:dyDescent="0.2">
      <c r="A875" s="333" t="str">
        <f t="shared" si="13"/>
        <v>311000EUR</v>
      </c>
      <c r="B875" t="s">
        <v>1178</v>
      </c>
      <c r="C875"/>
      <c r="D875" t="s">
        <v>748</v>
      </c>
      <c r="E875" t="s">
        <v>1165</v>
      </c>
      <c r="F875" t="s">
        <v>2525</v>
      </c>
      <c r="G875" s="432">
        <v>45490.16</v>
      </c>
      <c r="H875" s="432">
        <v>218686.07999999999</v>
      </c>
      <c r="I875" s="432">
        <v>0</v>
      </c>
      <c r="J875" s="432">
        <v>173195.92</v>
      </c>
    </row>
    <row r="876" spans="1:10" s="333" customFormat="1" x14ac:dyDescent="0.2">
      <c r="A876" s="333" t="str">
        <f t="shared" si="13"/>
        <v>311000TL</v>
      </c>
      <c r="B876" t="s">
        <v>1178</v>
      </c>
      <c r="C876" t="s">
        <v>144</v>
      </c>
      <c r="D876" t="s">
        <v>1867</v>
      </c>
      <c r="E876" t="s">
        <v>2613</v>
      </c>
      <c r="F876" t="s">
        <v>2525</v>
      </c>
      <c r="G876" s="432">
        <v>3472446.77</v>
      </c>
      <c r="H876" s="432">
        <v>3472446.77</v>
      </c>
      <c r="I876" s="432">
        <v>0</v>
      </c>
      <c r="J876" s="432">
        <v>0</v>
      </c>
    </row>
    <row r="877" spans="1:10" s="333" customFormat="1" x14ac:dyDescent="0.2">
      <c r="A877" s="333" t="str">
        <f t="shared" si="13"/>
        <v>311000USD</v>
      </c>
      <c r="B877" t="s">
        <v>1178</v>
      </c>
      <c r="C877" t="s">
        <v>144</v>
      </c>
      <c r="D877" t="s">
        <v>2515</v>
      </c>
      <c r="E877" t="s">
        <v>2613</v>
      </c>
      <c r="F877" t="s">
        <v>2525</v>
      </c>
      <c r="G877" s="432">
        <v>27243.119999999999</v>
      </c>
      <c r="H877" s="432">
        <v>27243.119999999999</v>
      </c>
      <c r="I877" s="432">
        <v>0</v>
      </c>
      <c r="J877" s="432">
        <v>0</v>
      </c>
    </row>
    <row r="878" spans="1:10" s="333" customFormat="1" x14ac:dyDescent="0.2">
      <c r="A878" s="333" t="str">
        <f t="shared" si="13"/>
        <v>311000GBP</v>
      </c>
      <c r="B878" t="s">
        <v>1178</v>
      </c>
      <c r="C878" t="s">
        <v>144</v>
      </c>
      <c r="D878" t="s">
        <v>747</v>
      </c>
      <c r="E878" t="s">
        <v>2613</v>
      </c>
      <c r="F878" t="s">
        <v>2525</v>
      </c>
      <c r="G878" s="432">
        <v>58938.07</v>
      </c>
      <c r="H878" s="432">
        <v>58938.07</v>
      </c>
      <c r="I878" s="432">
        <v>0</v>
      </c>
      <c r="J878" s="432">
        <v>0</v>
      </c>
    </row>
    <row r="879" spans="1:10" s="333" customFormat="1" x14ac:dyDescent="0.2">
      <c r="A879" s="333" t="str">
        <f t="shared" si="13"/>
        <v>311000TL</v>
      </c>
      <c r="B879" t="s">
        <v>1178</v>
      </c>
      <c r="C879" t="s">
        <v>2939</v>
      </c>
      <c r="D879" t="s">
        <v>1867</v>
      </c>
      <c r="E879" t="s">
        <v>2613</v>
      </c>
      <c r="F879" t="s">
        <v>2525</v>
      </c>
      <c r="G879" s="432">
        <v>5009225.7300000004</v>
      </c>
      <c r="H879" s="432">
        <v>5009225.7300000004</v>
      </c>
      <c r="I879" s="432">
        <v>0</v>
      </c>
      <c r="J879" s="432">
        <v>0</v>
      </c>
    </row>
    <row r="880" spans="1:10" s="333" customFormat="1" x14ac:dyDescent="0.2">
      <c r="A880" s="333" t="str">
        <f t="shared" si="13"/>
        <v>311000GBP</v>
      </c>
      <c r="B880" t="s">
        <v>1178</v>
      </c>
      <c r="C880" t="s">
        <v>2939</v>
      </c>
      <c r="D880" t="s">
        <v>747</v>
      </c>
      <c r="E880" t="s">
        <v>2613</v>
      </c>
      <c r="F880" t="s">
        <v>2525</v>
      </c>
      <c r="G880" s="432">
        <v>78500.990000000005</v>
      </c>
      <c r="H880" s="432">
        <v>78500.990000000005</v>
      </c>
      <c r="I880" s="432">
        <v>0</v>
      </c>
      <c r="J880" s="432">
        <v>0</v>
      </c>
    </row>
    <row r="881" spans="1:10" s="333" customFormat="1" x14ac:dyDescent="0.2">
      <c r="A881" s="333" t="str">
        <f t="shared" si="13"/>
        <v>311000TL</v>
      </c>
      <c r="B881" t="s">
        <v>1178</v>
      </c>
      <c r="C881" t="s">
        <v>3452</v>
      </c>
      <c r="D881" t="s">
        <v>1867</v>
      </c>
      <c r="E881" t="s">
        <v>2613</v>
      </c>
      <c r="F881" t="s">
        <v>2525</v>
      </c>
      <c r="G881" s="432">
        <v>8012317.0899999999</v>
      </c>
      <c r="H881" s="432">
        <v>8012317.0899999999</v>
      </c>
      <c r="I881" s="432">
        <v>0</v>
      </c>
      <c r="J881" s="432">
        <v>0</v>
      </c>
    </row>
    <row r="882" spans="1:10" s="333" customFormat="1" x14ac:dyDescent="0.2">
      <c r="A882" s="333" t="str">
        <f t="shared" si="13"/>
        <v>311000USD</v>
      </c>
      <c r="B882" t="s">
        <v>1178</v>
      </c>
      <c r="C882" t="s">
        <v>3452</v>
      </c>
      <c r="D882" t="s">
        <v>2515</v>
      </c>
      <c r="E882" t="s">
        <v>2613</v>
      </c>
      <c r="F882" t="s">
        <v>2525</v>
      </c>
      <c r="G882" s="432">
        <v>22293.19</v>
      </c>
      <c r="H882" s="432">
        <v>22293.19</v>
      </c>
      <c r="I882" s="432">
        <v>0</v>
      </c>
      <c r="J882" s="432">
        <v>0</v>
      </c>
    </row>
    <row r="883" spans="1:10" s="333" customFormat="1" x14ac:dyDescent="0.2">
      <c r="A883" s="333" t="str">
        <f t="shared" si="13"/>
        <v>311000GBP</v>
      </c>
      <c r="B883" t="s">
        <v>1178</v>
      </c>
      <c r="C883" t="s">
        <v>3452</v>
      </c>
      <c r="D883" t="s">
        <v>747</v>
      </c>
      <c r="E883" t="s">
        <v>2613</v>
      </c>
      <c r="F883" t="s">
        <v>2525</v>
      </c>
      <c r="G883" s="432">
        <v>54703.15</v>
      </c>
      <c r="H883" s="432">
        <v>54703.15</v>
      </c>
      <c r="I883" s="432">
        <v>0</v>
      </c>
      <c r="J883" s="432">
        <v>0</v>
      </c>
    </row>
    <row r="884" spans="1:10" s="333" customFormat="1" x14ac:dyDescent="0.2">
      <c r="A884" s="333" t="str">
        <f t="shared" si="13"/>
        <v>311000TL</v>
      </c>
      <c r="B884" t="s">
        <v>1178</v>
      </c>
      <c r="C884" t="s">
        <v>3453</v>
      </c>
      <c r="D884" t="s">
        <v>1867</v>
      </c>
      <c r="E884" t="s">
        <v>2613</v>
      </c>
      <c r="F884" t="s">
        <v>2525</v>
      </c>
      <c r="G884" s="432">
        <v>1330464.6000000001</v>
      </c>
      <c r="H884" s="432">
        <v>1330464.6000000001</v>
      </c>
      <c r="I884" s="432">
        <v>0</v>
      </c>
      <c r="J884" s="432">
        <v>0</v>
      </c>
    </row>
    <row r="885" spans="1:10" s="333" customFormat="1" x14ac:dyDescent="0.2">
      <c r="A885" s="333" t="str">
        <f t="shared" si="13"/>
        <v>311000GBP</v>
      </c>
      <c r="B885" t="s">
        <v>1178</v>
      </c>
      <c r="C885" t="s">
        <v>3453</v>
      </c>
      <c r="D885" t="s">
        <v>747</v>
      </c>
      <c r="E885" t="s">
        <v>2613</v>
      </c>
      <c r="F885" t="s">
        <v>2525</v>
      </c>
      <c r="G885" s="432">
        <v>51996.63</v>
      </c>
      <c r="H885" s="432">
        <v>51996.63</v>
      </c>
      <c r="I885" s="432">
        <v>0</v>
      </c>
      <c r="J885" s="432">
        <v>0</v>
      </c>
    </row>
    <row r="886" spans="1:10" s="333" customFormat="1" x14ac:dyDescent="0.2">
      <c r="A886" s="333" t="str">
        <f t="shared" si="13"/>
        <v>311000TL</v>
      </c>
      <c r="B886" t="s">
        <v>1178</v>
      </c>
      <c r="C886" t="s">
        <v>3454</v>
      </c>
      <c r="D886" t="s">
        <v>1867</v>
      </c>
      <c r="E886" t="s">
        <v>2613</v>
      </c>
      <c r="F886" t="s">
        <v>2525</v>
      </c>
      <c r="G886" s="432">
        <v>1538807.08</v>
      </c>
      <c r="H886" s="432">
        <v>1538807.08</v>
      </c>
      <c r="I886" s="432">
        <v>0</v>
      </c>
      <c r="J886" s="432">
        <v>0</v>
      </c>
    </row>
    <row r="887" spans="1:10" s="333" customFormat="1" x14ac:dyDescent="0.2">
      <c r="A887" s="333" t="str">
        <f t="shared" si="13"/>
        <v>311000GBP</v>
      </c>
      <c r="B887" t="s">
        <v>1178</v>
      </c>
      <c r="C887" t="s">
        <v>3454</v>
      </c>
      <c r="D887" t="s">
        <v>747</v>
      </c>
      <c r="E887" t="s">
        <v>2613</v>
      </c>
      <c r="F887" t="s">
        <v>2525</v>
      </c>
      <c r="G887" s="432">
        <v>15900.08</v>
      </c>
      <c r="H887" s="432">
        <v>15900.08</v>
      </c>
      <c r="I887" s="432">
        <v>0</v>
      </c>
      <c r="J887" s="432">
        <v>0</v>
      </c>
    </row>
    <row r="888" spans="1:10" s="333" customFormat="1" x14ac:dyDescent="0.2">
      <c r="A888" s="333" t="str">
        <f t="shared" si="13"/>
        <v>311000TL</v>
      </c>
      <c r="B888" t="s">
        <v>1178</v>
      </c>
      <c r="C888" t="s">
        <v>2614</v>
      </c>
      <c r="D888" t="s">
        <v>1867</v>
      </c>
      <c r="E888" t="s">
        <v>2613</v>
      </c>
      <c r="F888" t="s">
        <v>2525</v>
      </c>
      <c r="G888" s="432">
        <v>272178339.81999999</v>
      </c>
      <c r="H888" s="432">
        <v>273240187.79000002</v>
      </c>
      <c r="I888" s="432">
        <v>0</v>
      </c>
      <c r="J888" s="432">
        <v>1061847.97</v>
      </c>
    </row>
    <row r="889" spans="1:10" s="333" customFormat="1" x14ac:dyDescent="0.2">
      <c r="A889" s="333" t="str">
        <f t="shared" si="13"/>
        <v>311000USD</v>
      </c>
      <c r="B889" t="s">
        <v>1178</v>
      </c>
      <c r="C889" t="s">
        <v>2614</v>
      </c>
      <c r="D889" t="s">
        <v>2515</v>
      </c>
      <c r="E889" t="s">
        <v>2613</v>
      </c>
      <c r="F889" t="s">
        <v>2525</v>
      </c>
      <c r="G889" s="432">
        <v>74.44</v>
      </c>
      <c r="H889" s="432">
        <v>49828.13</v>
      </c>
      <c r="I889" s="432">
        <v>0</v>
      </c>
      <c r="J889" s="432">
        <v>49753.69</v>
      </c>
    </row>
    <row r="890" spans="1:10" s="333" customFormat="1" x14ac:dyDescent="0.2">
      <c r="A890" s="333" t="str">
        <f t="shared" si="13"/>
        <v>311000GBP</v>
      </c>
      <c r="B890" t="s">
        <v>1178</v>
      </c>
      <c r="C890" t="s">
        <v>2614</v>
      </c>
      <c r="D890" t="s">
        <v>747</v>
      </c>
      <c r="E890" t="s">
        <v>2613</v>
      </c>
      <c r="F890" t="s">
        <v>2525</v>
      </c>
      <c r="G890" s="432">
        <v>43815.14</v>
      </c>
      <c r="H890" s="432">
        <v>130317.37</v>
      </c>
      <c r="I890" s="432">
        <v>0</v>
      </c>
      <c r="J890" s="432">
        <v>86502.23</v>
      </c>
    </row>
    <row r="891" spans="1:10" s="333" customFormat="1" x14ac:dyDescent="0.2">
      <c r="A891" s="333" t="str">
        <f t="shared" si="13"/>
        <v>311000EUR</v>
      </c>
      <c r="B891" t="s">
        <v>1178</v>
      </c>
      <c r="C891" t="s">
        <v>2614</v>
      </c>
      <c r="D891" t="s">
        <v>748</v>
      </c>
      <c r="E891" t="s">
        <v>2613</v>
      </c>
      <c r="F891" t="s">
        <v>2525</v>
      </c>
      <c r="G891" s="432">
        <v>33803.160000000003</v>
      </c>
      <c r="H891" s="432">
        <v>206999.08</v>
      </c>
      <c r="I891" s="432">
        <v>0</v>
      </c>
      <c r="J891" s="432">
        <v>173195.92</v>
      </c>
    </row>
    <row r="892" spans="1:10" s="333" customFormat="1" x14ac:dyDescent="0.2">
      <c r="A892" s="333" t="str">
        <f t="shared" si="13"/>
        <v>311000TL</v>
      </c>
      <c r="B892" t="s">
        <v>1178</v>
      </c>
      <c r="C892" t="s">
        <v>3455</v>
      </c>
      <c r="D892" t="s">
        <v>1867</v>
      </c>
      <c r="E892" t="s">
        <v>2613</v>
      </c>
      <c r="F892" t="s">
        <v>2525</v>
      </c>
      <c r="G892" s="432">
        <v>69176.509999999995</v>
      </c>
      <c r="H892" s="432">
        <v>69176.509999999995</v>
      </c>
      <c r="I892" s="432">
        <v>0</v>
      </c>
      <c r="J892" s="432">
        <v>0</v>
      </c>
    </row>
    <row r="893" spans="1:10" s="333" customFormat="1" x14ac:dyDescent="0.2">
      <c r="A893" s="333" t="str">
        <f t="shared" si="13"/>
        <v>311000EUR</v>
      </c>
      <c r="B893" t="s">
        <v>1178</v>
      </c>
      <c r="C893" t="s">
        <v>3455</v>
      </c>
      <c r="D893" t="s">
        <v>748</v>
      </c>
      <c r="E893" t="s">
        <v>2613</v>
      </c>
      <c r="F893" t="s">
        <v>2525</v>
      </c>
      <c r="G893" s="432">
        <v>11687</v>
      </c>
      <c r="H893" s="432">
        <v>11687</v>
      </c>
      <c r="I893" s="432">
        <v>0</v>
      </c>
      <c r="J893" s="432">
        <v>0</v>
      </c>
    </row>
    <row r="894" spans="1:10" s="333" customFormat="1" x14ac:dyDescent="0.2">
      <c r="A894" s="333" t="str">
        <f t="shared" si="13"/>
        <v>311001TL</v>
      </c>
      <c r="B894" t="s">
        <v>1179</v>
      </c>
      <c r="C894"/>
      <c r="D894" t="s">
        <v>1867</v>
      </c>
      <c r="E894" t="s">
        <v>1167</v>
      </c>
      <c r="F894" t="s">
        <v>2525</v>
      </c>
      <c r="G894" s="432">
        <v>3257061371.25</v>
      </c>
      <c r="H894" s="432">
        <v>3273742817.9299998</v>
      </c>
      <c r="I894" s="432">
        <v>0</v>
      </c>
      <c r="J894" s="432">
        <v>16681446.68</v>
      </c>
    </row>
    <row r="895" spans="1:10" s="333" customFormat="1" x14ac:dyDescent="0.2">
      <c r="A895" s="333" t="str">
        <f t="shared" si="13"/>
        <v>311001USD</v>
      </c>
      <c r="B895" t="s">
        <v>1179</v>
      </c>
      <c r="C895"/>
      <c r="D895" t="s">
        <v>2515</v>
      </c>
      <c r="E895" t="s">
        <v>1167</v>
      </c>
      <c r="F895" t="s">
        <v>2525</v>
      </c>
      <c r="G895" s="432">
        <v>4083500.62</v>
      </c>
      <c r="H895" s="432">
        <v>6410882.1399999997</v>
      </c>
      <c r="I895" s="432">
        <v>0</v>
      </c>
      <c r="J895" s="432">
        <v>2327381.52</v>
      </c>
    </row>
    <row r="896" spans="1:10" s="333" customFormat="1" x14ac:dyDescent="0.2">
      <c r="A896" s="333" t="str">
        <f t="shared" si="13"/>
        <v>311001GBP</v>
      </c>
      <c r="B896" t="s">
        <v>1179</v>
      </c>
      <c r="C896"/>
      <c r="D896" t="s">
        <v>747</v>
      </c>
      <c r="E896" t="s">
        <v>1167</v>
      </c>
      <c r="F896" t="s">
        <v>2525</v>
      </c>
      <c r="G896" s="432">
        <v>1784733.72</v>
      </c>
      <c r="H896" s="432">
        <v>3559989.37</v>
      </c>
      <c r="I896" s="432">
        <v>0</v>
      </c>
      <c r="J896" s="432">
        <v>1775255.65</v>
      </c>
    </row>
    <row r="897" spans="1:10" s="333" customFormat="1" x14ac:dyDescent="0.2">
      <c r="A897" s="333" t="str">
        <f t="shared" si="13"/>
        <v>311001EUR</v>
      </c>
      <c r="B897" t="s">
        <v>1179</v>
      </c>
      <c r="C897"/>
      <c r="D897" t="s">
        <v>748</v>
      </c>
      <c r="E897" t="s">
        <v>1167</v>
      </c>
      <c r="F897" t="s">
        <v>2525</v>
      </c>
      <c r="G897" s="432">
        <v>584572.71</v>
      </c>
      <c r="H897" s="432">
        <v>1318571.18</v>
      </c>
      <c r="I897" s="432">
        <v>0</v>
      </c>
      <c r="J897" s="432">
        <v>733998.47</v>
      </c>
    </row>
    <row r="898" spans="1:10" s="333" customFormat="1" x14ac:dyDescent="0.2">
      <c r="A898" s="333" t="str">
        <f t="shared" si="13"/>
        <v>311001TL</v>
      </c>
      <c r="B898" t="s">
        <v>1179</v>
      </c>
      <c r="C898" t="s">
        <v>1901</v>
      </c>
      <c r="D898" t="s">
        <v>1867</v>
      </c>
      <c r="E898" t="s">
        <v>2613</v>
      </c>
      <c r="F898" t="s">
        <v>2525</v>
      </c>
      <c r="G898" s="432">
        <v>85771338.129999995</v>
      </c>
      <c r="H898" s="432">
        <v>86097324.159999996</v>
      </c>
      <c r="I898" s="432">
        <v>0</v>
      </c>
      <c r="J898" s="432">
        <v>325986.03000000003</v>
      </c>
    </row>
    <row r="899" spans="1:10" s="333" customFormat="1" x14ac:dyDescent="0.2">
      <c r="A899" s="333" t="str">
        <f t="shared" ref="A899:A962" si="14">CONCATENATE(B899,D899)</f>
        <v>311001USD</v>
      </c>
      <c r="B899" t="s">
        <v>1179</v>
      </c>
      <c r="C899" t="s">
        <v>1901</v>
      </c>
      <c r="D899" t="s">
        <v>2515</v>
      </c>
      <c r="E899" t="s">
        <v>2613</v>
      </c>
      <c r="F899" t="s">
        <v>2525</v>
      </c>
      <c r="G899" s="432">
        <v>275638.78999999998</v>
      </c>
      <c r="H899" s="432">
        <v>275638.78999999998</v>
      </c>
      <c r="I899" s="432">
        <v>0</v>
      </c>
      <c r="J899" s="432">
        <v>0</v>
      </c>
    </row>
    <row r="900" spans="1:10" s="333" customFormat="1" x14ac:dyDescent="0.2">
      <c r="A900" s="333" t="str">
        <f t="shared" si="14"/>
        <v>311001EUR</v>
      </c>
      <c r="B900" t="s">
        <v>1179</v>
      </c>
      <c r="C900" t="s">
        <v>1901</v>
      </c>
      <c r="D900" t="s">
        <v>748</v>
      </c>
      <c r="E900" t="s">
        <v>2613</v>
      </c>
      <c r="F900" t="s">
        <v>2525</v>
      </c>
      <c r="G900" s="432">
        <v>151.49</v>
      </c>
      <c r="H900" s="432">
        <v>103471.84</v>
      </c>
      <c r="I900" s="432">
        <v>0</v>
      </c>
      <c r="J900" s="432">
        <v>103320.35</v>
      </c>
    </row>
    <row r="901" spans="1:10" s="333" customFormat="1" x14ac:dyDescent="0.2">
      <c r="A901" s="333" t="str">
        <f t="shared" si="14"/>
        <v>311001TL</v>
      </c>
      <c r="B901" t="s">
        <v>1179</v>
      </c>
      <c r="C901" t="s">
        <v>3168</v>
      </c>
      <c r="D901" t="s">
        <v>1867</v>
      </c>
      <c r="E901" t="s">
        <v>2613</v>
      </c>
      <c r="F901" t="s">
        <v>2525</v>
      </c>
      <c r="G901" s="432">
        <v>2073032.12</v>
      </c>
      <c r="H901" s="432">
        <v>2073032.12</v>
      </c>
      <c r="I901" s="432">
        <v>0</v>
      </c>
      <c r="J901" s="432">
        <v>0</v>
      </c>
    </row>
    <row r="902" spans="1:10" s="333" customFormat="1" x14ac:dyDescent="0.2">
      <c r="A902" s="333" t="str">
        <f t="shared" si="14"/>
        <v>311001USD</v>
      </c>
      <c r="B902" t="s">
        <v>1179</v>
      </c>
      <c r="C902" t="s">
        <v>3168</v>
      </c>
      <c r="D902" t="s">
        <v>2515</v>
      </c>
      <c r="E902" t="s">
        <v>2613</v>
      </c>
      <c r="F902" t="s">
        <v>2525</v>
      </c>
      <c r="G902" s="432">
        <v>4611.91</v>
      </c>
      <c r="H902" s="432">
        <v>4611.91</v>
      </c>
      <c r="I902" s="432">
        <v>0</v>
      </c>
      <c r="J902" s="432">
        <v>0</v>
      </c>
    </row>
    <row r="903" spans="1:10" s="333" customFormat="1" x14ac:dyDescent="0.2">
      <c r="A903" s="333" t="str">
        <f t="shared" si="14"/>
        <v>311001GBP</v>
      </c>
      <c r="B903" t="s">
        <v>1179</v>
      </c>
      <c r="C903" t="s">
        <v>3168</v>
      </c>
      <c r="D903" t="s">
        <v>747</v>
      </c>
      <c r="E903" t="s">
        <v>2613</v>
      </c>
      <c r="F903" t="s">
        <v>2525</v>
      </c>
      <c r="G903" s="432">
        <v>18000</v>
      </c>
      <c r="H903" s="432">
        <v>18000</v>
      </c>
      <c r="I903" s="432">
        <v>0</v>
      </c>
      <c r="J903" s="432">
        <v>0</v>
      </c>
    </row>
    <row r="904" spans="1:10" s="333" customFormat="1" x14ac:dyDescent="0.2">
      <c r="A904" s="333" t="str">
        <f t="shared" si="14"/>
        <v>311001EUR</v>
      </c>
      <c r="B904" t="s">
        <v>1179</v>
      </c>
      <c r="C904" t="s">
        <v>3168</v>
      </c>
      <c r="D904" t="s">
        <v>748</v>
      </c>
      <c r="E904" t="s">
        <v>2613</v>
      </c>
      <c r="F904" t="s">
        <v>2525</v>
      </c>
      <c r="G904" s="432">
        <v>1117.8900000000001</v>
      </c>
      <c r="H904" s="432">
        <v>1117.8900000000001</v>
      </c>
      <c r="I904" s="432">
        <v>0</v>
      </c>
      <c r="J904" s="432">
        <v>0</v>
      </c>
    </row>
    <row r="905" spans="1:10" s="333" customFormat="1" x14ac:dyDescent="0.2">
      <c r="A905" s="333" t="str">
        <f t="shared" si="14"/>
        <v>311001TL</v>
      </c>
      <c r="B905" t="s">
        <v>1179</v>
      </c>
      <c r="C905" t="s">
        <v>3169</v>
      </c>
      <c r="D905" t="s">
        <v>1867</v>
      </c>
      <c r="E905" t="s">
        <v>2613</v>
      </c>
      <c r="F905" t="s">
        <v>2525</v>
      </c>
      <c r="G905" s="432">
        <v>36147330.219999999</v>
      </c>
      <c r="H905" s="432">
        <v>36147330.219999999</v>
      </c>
      <c r="I905" s="432">
        <v>0</v>
      </c>
      <c r="J905" s="432">
        <v>0</v>
      </c>
    </row>
    <row r="906" spans="1:10" s="333" customFormat="1" x14ac:dyDescent="0.2">
      <c r="A906" s="333" t="str">
        <f t="shared" si="14"/>
        <v>311001USD</v>
      </c>
      <c r="B906" t="s">
        <v>1179</v>
      </c>
      <c r="C906" t="s">
        <v>3169</v>
      </c>
      <c r="D906" t="s">
        <v>2515</v>
      </c>
      <c r="E906" t="s">
        <v>2613</v>
      </c>
      <c r="F906" t="s">
        <v>2525</v>
      </c>
      <c r="G906" s="432">
        <v>532167.14</v>
      </c>
      <c r="H906" s="432">
        <v>532167.14</v>
      </c>
      <c r="I906" s="432">
        <v>0</v>
      </c>
      <c r="J906" s="432">
        <v>0</v>
      </c>
    </row>
    <row r="907" spans="1:10" s="333" customFormat="1" x14ac:dyDescent="0.2">
      <c r="A907" s="333" t="str">
        <f t="shared" si="14"/>
        <v>311001GBP</v>
      </c>
      <c r="B907" t="s">
        <v>1179</v>
      </c>
      <c r="C907" t="s">
        <v>3169</v>
      </c>
      <c r="D907" t="s">
        <v>747</v>
      </c>
      <c r="E907" t="s">
        <v>2613</v>
      </c>
      <c r="F907" t="s">
        <v>2525</v>
      </c>
      <c r="G907" s="432">
        <v>2401.7399999999998</v>
      </c>
      <c r="H907" s="432">
        <v>2401.7399999999998</v>
      </c>
      <c r="I907" s="432">
        <v>0</v>
      </c>
      <c r="J907" s="432">
        <v>0</v>
      </c>
    </row>
    <row r="908" spans="1:10" s="333" customFormat="1" x14ac:dyDescent="0.2">
      <c r="A908" s="333" t="str">
        <f t="shared" si="14"/>
        <v>311001TL</v>
      </c>
      <c r="B908" t="s">
        <v>1179</v>
      </c>
      <c r="C908" t="s">
        <v>2615</v>
      </c>
      <c r="D908" t="s">
        <v>1867</v>
      </c>
      <c r="E908" t="s">
        <v>2613</v>
      </c>
      <c r="F908" t="s">
        <v>2525</v>
      </c>
      <c r="G908" s="432">
        <v>3061201417.7800002</v>
      </c>
      <c r="H908" s="432">
        <v>3077401964.23</v>
      </c>
      <c r="I908" s="432">
        <v>0</v>
      </c>
      <c r="J908" s="432">
        <v>16200546.449999999</v>
      </c>
    </row>
    <row r="909" spans="1:10" s="333" customFormat="1" x14ac:dyDescent="0.2">
      <c r="A909" s="333" t="str">
        <f t="shared" si="14"/>
        <v>311001USD</v>
      </c>
      <c r="B909" t="s">
        <v>1179</v>
      </c>
      <c r="C909" t="s">
        <v>2615</v>
      </c>
      <c r="D909" t="s">
        <v>2515</v>
      </c>
      <c r="E909" t="s">
        <v>2613</v>
      </c>
      <c r="F909" t="s">
        <v>2525</v>
      </c>
      <c r="G909" s="432">
        <v>2989673.54</v>
      </c>
      <c r="H909" s="432">
        <v>5317055.0599999996</v>
      </c>
      <c r="I909" s="432">
        <v>0</v>
      </c>
      <c r="J909" s="432">
        <v>2327381.52</v>
      </c>
    </row>
    <row r="910" spans="1:10" s="333" customFormat="1" x14ac:dyDescent="0.2">
      <c r="A910" s="333" t="str">
        <f t="shared" si="14"/>
        <v>311001GBP</v>
      </c>
      <c r="B910" t="s">
        <v>1179</v>
      </c>
      <c r="C910" t="s">
        <v>2615</v>
      </c>
      <c r="D910" t="s">
        <v>747</v>
      </c>
      <c r="E910" t="s">
        <v>2613</v>
      </c>
      <c r="F910" t="s">
        <v>2525</v>
      </c>
      <c r="G910" s="432">
        <v>1712769.55</v>
      </c>
      <c r="H910" s="432">
        <v>3454367.48</v>
      </c>
      <c r="I910" s="432">
        <v>0</v>
      </c>
      <c r="J910" s="432">
        <v>1741597.93</v>
      </c>
    </row>
    <row r="911" spans="1:10" s="333" customFormat="1" x14ac:dyDescent="0.2">
      <c r="A911" s="333" t="str">
        <f t="shared" si="14"/>
        <v>311001EUR</v>
      </c>
      <c r="B911" t="s">
        <v>1179</v>
      </c>
      <c r="C911" t="s">
        <v>2615</v>
      </c>
      <c r="D911" t="s">
        <v>748</v>
      </c>
      <c r="E911" t="s">
        <v>2613</v>
      </c>
      <c r="F911" t="s">
        <v>2525</v>
      </c>
      <c r="G911" s="432">
        <v>582287.27</v>
      </c>
      <c r="H911" s="432">
        <v>1209632.4099999999</v>
      </c>
      <c r="I911" s="432">
        <v>0</v>
      </c>
      <c r="J911" s="432">
        <v>627345.14</v>
      </c>
    </row>
    <row r="912" spans="1:10" s="333" customFormat="1" x14ac:dyDescent="0.2">
      <c r="A912" s="333" t="str">
        <f t="shared" si="14"/>
        <v>311001TL</v>
      </c>
      <c r="B912" t="s">
        <v>1179</v>
      </c>
      <c r="C912" t="s">
        <v>2616</v>
      </c>
      <c r="D912" t="s">
        <v>1867</v>
      </c>
      <c r="E912" t="s">
        <v>2613</v>
      </c>
      <c r="F912" t="s">
        <v>2525</v>
      </c>
      <c r="G912" s="432">
        <v>59893994.549999997</v>
      </c>
      <c r="H912" s="432">
        <v>59986983.200000003</v>
      </c>
      <c r="I912" s="432">
        <v>0</v>
      </c>
      <c r="J912" s="432">
        <v>92988.65</v>
      </c>
    </row>
    <row r="913" spans="1:10" s="333" customFormat="1" x14ac:dyDescent="0.2">
      <c r="A913" s="333" t="str">
        <f t="shared" si="14"/>
        <v>311001USD</v>
      </c>
      <c r="B913" t="s">
        <v>1179</v>
      </c>
      <c r="C913" t="s">
        <v>2616</v>
      </c>
      <c r="D913" t="s">
        <v>2515</v>
      </c>
      <c r="E913" t="s">
        <v>2613</v>
      </c>
      <c r="F913" t="s">
        <v>2525</v>
      </c>
      <c r="G913" s="432">
        <v>269440.65999999997</v>
      </c>
      <c r="H913" s="432">
        <v>269440.65999999997</v>
      </c>
      <c r="I913" s="432">
        <v>0</v>
      </c>
      <c r="J913" s="432">
        <v>0</v>
      </c>
    </row>
    <row r="914" spans="1:10" s="333" customFormat="1" x14ac:dyDescent="0.2">
      <c r="A914" s="333" t="str">
        <f t="shared" si="14"/>
        <v>311001GBP</v>
      </c>
      <c r="B914" t="s">
        <v>1179</v>
      </c>
      <c r="C914" t="s">
        <v>2616</v>
      </c>
      <c r="D914" t="s">
        <v>747</v>
      </c>
      <c r="E914" t="s">
        <v>2613</v>
      </c>
      <c r="F914" t="s">
        <v>2525</v>
      </c>
      <c r="G914" s="432">
        <v>25697.88</v>
      </c>
      <c r="H914" s="432">
        <v>44921.41</v>
      </c>
      <c r="I914" s="432">
        <v>0</v>
      </c>
      <c r="J914" s="432">
        <v>19223.53</v>
      </c>
    </row>
    <row r="915" spans="1:10" s="333" customFormat="1" x14ac:dyDescent="0.2">
      <c r="A915" s="333" t="str">
        <f t="shared" si="14"/>
        <v>311001EUR</v>
      </c>
      <c r="B915" t="s">
        <v>1179</v>
      </c>
      <c r="C915" t="s">
        <v>2616</v>
      </c>
      <c r="D915" t="s">
        <v>748</v>
      </c>
      <c r="E915" t="s">
        <v>2613</v>
      </c>
      <c r="F915" t="s">
        <v>2525</v>
      </c>
      <c r="G915" s="432">
        <v>1016.06</v>
      </c>
      <c r="H915" s="432">
        <v>4349.04</v>
      </c>
      <c r="I915" s="432">
        <v>0</v>
      </c>
      <c r="J915" s="432">
        <v>3332.98</v>
      </c>
    </row>
    <row r="916" spans="1:10" s="333" customFormat="1" x14ac:dyDescent="0.2">
      <c r="A916" s="333" t="str">
        <f t="shared" si="14"/>
        <v>311001TL</v>
      </c>
      <c r="B916" t="s">
        <v>1179</v>
      </c>
      <c r="C916" t="s">
        <v>1902</v>
      </c>
      <c r="D916" t="s">
        <v>1867</v>
      </c>
      <c r="E916" t="s">
        <v>2613</v>
      </c>
      <c r="F916" t="s">
        <v>2525</v>
      </c>
      <c r="G916" s="432">
        <v>11974258.449999999</v>
      </c>
      <c r="H916" s="432">
        <v>12036184</v>
      </c>
      <c r="I916" s="432">
        <v>0</v>
      </c>
      <c r="J916" s="432">
        <v>61925.55</v>
      </c>
    </row>
    <row r="917" spans="1:10" s="333" customFormat="1" x14ac:dyDescent="0.2">
      <c r="A917" s="333" t="str">
        <f t="shared" si="14"/>
        <v>311001USD</v>
      </c>
      <c r="B917" t="s">
        <v>1179</v>
      </c>
      <c r="C917" t="s">
        <v>1902</v>
      </c>
      <c r="D917" t="s">
        <v>2515</v>
      </c>
      <c r="E917" t="s">
        <v>2613</v>
      </c>
      <c r="F917" t="s">
        <v>2525</v>
      </c>
      <c r="G917" s="432">
        <v>11968.58</v>
      </c>
      <c r="H917" s="432">
        <v>11968.58</v>
      </c>
      <c r="I917" s="432">
        <v>0</v>
      </c>
      <c r="J917" s="432">
        <v>0</v>
      </c>
    </row>
    <row r="918" spans="1:10" s="333" customFormat="1" x14ac:dyDescent="0.2">
      <c r="A918" s="333" t="str">
        <f t="shared" si="14"/>
        <v>311001GBP</v>
      </c>
      <c r="B918" t="s">
        <v>1179</v>
      </c>
      <c r="C918" t="s">
        <v>1902</v>
      </c>
      <c r="D918" t="s">
        <v>747</v>
      </c>
      <c r="E918" t="s">
        <v>2613</v>
      </c>
      <c r="F918" t="s">
        <v>2525</v>
      </c>
      <c r="G918" s="432">
        <v>25864.55</v>
      </c>
      <c r="H918" s="432">
        <v>40298.74</v>
      </c>
      <c r="I918" s="432">
        <v>0</v>
      </c>
      <c r="J918" s="432">
        <v>14434.19</v>
      </c>
    </row>
    <row r="919" spans="1:10" s="333" customFormat="1" x14ac:dyDescent="0.2">
      <c r="A919" s="333" t="str">
        <f t="shared" si="14"/>
        <v>311002TL</v>
      </c>
      <c r="B919" t="s">
        <v>1180</v>
      </c>
      <c r="C919"/>
      <c r="D919" t="s">
        <v>1867</v>
      </c>
      <c r="E919" t="s">
        <v>1169</v>
      </c>
      <c r="F919" t="s">
        <v>2525</v>
      </c>
      <c r="G919" s="432">
        <v>66001232.520000003</v>
      </c>
      <c r="H919" s="432">
        <v>66344477.18</v>
      </c>
      <c r="I919" s="432">
        <v>0</v>
      </c>
      <c r="J919" s="432">
        <v>343244.66</v>
      </c>
    </row>
    <row r="920" spans="1:10" s="333" customFormat="1" x14ac:dyDescent="0.2">
      <c r="A920" s="333" t="str">
        <f t="shared" si="14"/>
        <v>311002USD</v>
      </c>
      <c r="B920" t="s">
        <v>1180</v>
      </c>
      <c r="C920"/>
      <c r="D920" t="s">
        <v>2515</v>
      </c>
      <c r="E920" t="s">
        <v>1169</v>
      </c>
      <c r="F920" t="s">
        <v>2525</v>
      </c>
      <c r="G920" s="432">
        <v>48.72</v>
      </c>
      <c r="H920" s="432">
        <v>23012.75</v>
      </c>
      <c r="I920" s="432">
        <v>0</v>
      </c>
      <c r="J920" s="432">
        <v>22964.03</v>
      </c>
    </row>
    <row r="921" spans="1:10" s="333" customFormat="1" x14ac:dyDescent="0.2">
      <c r="A921" s="333" t="str">
        <f t="shared" si="14"/>
        <v>311002GBP</v>
      </c>
      <c r="B921" t="s">
        <v>1180</v>
      </c>
      <c r="C921"/>
      <c r="D921" t="s">
        <v>747</v>
      </c>
      <c r="E921" t="s">
        <v>1169</v>
      </c>
      <c r="F921" t="s">
        <v>2525</v>
      </c>
      <c r="G921" s="432">
        <v>2767.78</v>
      </c>
      <c r="H921" s="432">
        <v>29133.19</v>
      </c>
      <c r="I921" s="432">
        <v>0</v>
      </c>
      <c r="J921" s="432">
        <v>26365.41</v>
      </c>
    </row>
    <row r="922" spans="1:10" s="333" customFormat="1" x14ac:dyDescent="0.2">
      <c r="A922" s="333" t="str">
        <f t="shared" si="14"/>
        <v>311002EUR</v>
      </c>
      <c r="B922" t="s">
        <v>1180</v>
      </c>
      <c r="C922"/>
      <c r="D922" t="s">
        <v>748</v>
      </c>
      <c r="E922" t="s">
        <v>1169</v>
      </c>
      <c r="F922" t="s">
        <v>2525</v>
      </c>
      <c r="G922" s="432">
        <v>5122.41</v>
      </c>
      <c r="H922" s="432">
        <v>56954.720000000001</v>
      </c>
      <c r="I922" s="432">
        <v>0</v>
      </c>
      <c r="J922" s="432">
        <v>51832.31</v>
      </c>
    </row>
    <row r="923" spans="1:10" s="333" customFormat="1" x14ac:dyDescent="0.2">
      <c r="A923" s="333" t="str">
        <f t="shared" si="14"/>
        <v>311002TL</v>
      </c>
      <c r="B923" t="s">
        <v>1180</v>
      </c>
      <c r="C923" t="s">
        <v>622</v>
      </c>
      <c r="D923" t="s">
        <v>1867</v>
      </c>
      <c r="E923" t="s">
        <v>2613</v>
      </c>
      <c r="F923" t="s">
        <v>2525</v>
      </c>
      <c r="G923" s="432">
        <v>66001232.520000003</v>
      </c>
      <c r="H923" s="432">
        <v>66344477.18</v>
      </c>
      <c r="I923" s="432">
        <v>0</v>
      </c>
      <c r="J923" s="432">
        <v>343244.66</v>
      </c>
    </row>
    <row r="924" spans="1:10" s="333" customFormat="1" x14ac:dyDescent="0.2">
      <c r="A924" s="333" t="str">
        <f t="shared" si="14"/>
        <v>311002USD</v>
      </c>
      <c r="B924" t="s">
        <v>1180</v>
      </c>
      <c r="C924" t="s">
        <v>622</v>
      </c>
      <c r="D924" t="s">
        <v>2515</v>
      </c>
      <c r="E924" t="s">
        <v>2613</v>
      </c>
      <c r="F924" t="s">
        <v>2525</v>
      </c>
      <c r="G924" s="432">
        <v>48.72</v>
      </c>
      <c r="H924" s="432">
        <v>23012.75</v>
      </c>
      <c r="I924" s="432">
        <v>0</v>
      </c>
      <c r="J924" s="432">
        <v>22964.03</v>
      </c>
    </row>
    <row r="925" spans="1:10" s="333" customFormat="1" x14ac:dyDescent="0.2">
      <c r="A925" s="333" t="str">
        <f t="shared" si="14"/>
        <v>311002GBP</v>
      </c>
      <c r="B925" t="s">
        <v>1180</v>
      </c>
      <c r="C925" t="s">
        <v>622</v>
      </c>
      <c r="D925" t="s">
        <v>747</v>
      </c>
      <c r="E925" t="s">
        <v>2613</v>
      </c>
      <c r="F925" t="s">
        <v>2525</v>
      </c>
      <c r="G925" s="432">
        <v>2767.78</v>
      </c>
      <c r="H925" s="432">
        <v>29133.19</v>
      </c>
      <c r="I925" s="432">
        <v>0</v>
      </c>
      <c r="J925" s="432">
        <v>26365.41</v>
      </c>
    </row>
    <row r="926" spans="1:10" s="333" customFormat="1" x14ac:dyDescent="0.2">
      <c r="A926" s="333" t="str">
        <f t="shared" si="14"/>
        <v>311002EUR</v>
      </c>
      <c r="B926" t="s">
        <v>1180</v>
      </c>
      <c r="C926" t="s">
        <v>622</v>
      </c>
      <c r="D926" t="s">
        <v>748</v>
      </c>
      <c r="E926" t="s">
        <v>2613</v>
      </c>
      <c r="F926" t="s">
        <v>2525</v>
      </c>
      <c r="G926" s="432">
        <v>5122.41</v>
      </c>
      <c r="H926" s="432">
        <v>56954.720000000001</v>
      </c>
      <c r="I926" s="432">
        <v>0</v>
      </c>
      <c r="J926" s="432">
        <v>51832.31</v>
      </c>
    </row>
    <row r="927" spans="1:10" s="333" customFormat="1" x14ac:dyDescent="0.2">
      <c r="A927" s="333" t="str">
        <f t="shared" si="14"/>
        <v>311003TL</v>
      </c>
      <c r="B927" t="s">
        <v>1181</v>
      </c>
      <c r="C927"/>
      <c r="D927" t="s">
        <v>1867</v>
      </c>
      <c r="E927" t="s">
        <v>1171</v>
      </c>
      <c r="F927" t="s">
        <v>2525</v>
      </c>
      <c r="G927" s="432">
        <v>76677626.219999999</v>
      </c>
      <c r="H927" s="432">
        <v>77039809.75</v>
      </c>
      <c r="I927" s="432">
        <v>0</v>
      </c>
      <c r="J927" s="432">
        <v>362183.53</v>
      </c>
    </row>
    <row r="928" spans="1:10" s="333" customFormat="1" x14ac:dyDescent="0.2">
      <c r="A928" s="333" t="str">
        <f t="shared" si="14"/>
        <v>311003USD</v>
      </c>
      <c r="B928" t="s">
        <v>1181</v>
      </c>
      <c r="C928"/>
      <c r="D928" t="s">
        <v>2515</v>
      </c>
      <c r="E928" t="s">
        <v>1171</v>
      </c>
      <c r="F928" t="s">
        <v>2525</v>
      </c>
      <c r="G928" s="432">
        <v>240.47</v>
      </c>
      <c r="H928" s="432">
        <v>119495.12</v>
      </c>
      <c r="I928" s="432">
        <v>0</v>
      </c>
      <c r="J928" s="432">
        <v>119254.65</v>
      </c>
    </row>
    <row r="929" spans="1:10" s="333" customFormat="1" x14ac:dyDescent="0.2">
      <c r="A929" s="333" t="str">
        <f t="shared" si="14"/>
        <v>311003GBP</v>
      </c>
      <c r="B929" t="s">
        <v>1181</v>
      </c>
      <c r="C929"/>
      <c r="D929" t="s">
        <v>747</v>
      </c>
      <c r="E929" t="s">
        <v>1171</v>
      </c>
      <c r="F929" t="s">
        <v>2525</v>
      </c>
      <c r="G929" s="432">
        <v>0.02</v>
      </c>
      <c r="H929" s="432">
        <v>31.82</v>
      </c>
      <c r="I929" s="432">
        <v>0</v>
      </c>
      <c r="J929" s="432">
        <v>31.8</v>
      </c>
    </row>
    <row r="930" spans="1:10" s="333" customFormat="1" x14ac:dyDescent="0.2">
      <c r="A930" s="333" t="str">
        <f t="shared" si="14"/>
        <v>311003EUR</v>
      </c>
      <c r="B930" t="s">
        <v>1181</v>
      </c>
      <c r="C930"/>
      <c r="D930" t="s">
        <v>748</v>
      </c>
      <c r="E930" t="s">
        <v>1171</v>
      </c>
      <c r="F930" t="s">
        <v>2525</v>
      </c>
      <c r="G930" s="432">
        <v>7.95</v>
      </c>
      <c r="H930" s="432">
        <v>5145.2299999999996</v>
      </c>
      <c r="I930" s="432">
        <v>0</v>
      </c>
      <c r="J930" s="432">
        <v>5137.28</v>
      </c>
    </row>
    <row r="931" spans="1:10" s="333" customFormat="1" x14ac:dyDescent="0.2">
      <c r="A931" s="333" t="str">
        <f t="shared" si="14"/>
        <v>311003TL</v>
      </c>
      <c r="B931" t="s">
        <v>1181</v>
      </c>
      <c r="C931" t="s">
        <v>145</v>
      </c>
      <c r="D931" t="s">
        <v>1867</v>
      </c>
      <c r="E931" t="s">
        <v>2613</v>
      </c>
      <c r="F931" t="s">
        <v>2525</v>
      </c>
      <c r="G931" s="432">
        <v>1627614.08</v>
      </c>
      <c r="H931" s="432">
        <v>1634766.28</v>
      </c>
      <c r="I931" s="432">
        <v>0</v>
      </c>
      <c r="J931" s="432">
        <v>7152.2</v>
      </c>
    </row>
    <row r="932" spans="1:10" s="333" customFormat="1" x14ac:dyDescent="0.2">
      <c r="A932" s="333" t="str">
        <f t="shared" si="14"/>
        <v>311003EUR</v>
      </c>
      <c r="B932" t="s">
        <v>1181</v>
      </c>
      <c r="C932" t="s">
        <v>145</v>
      </c>
      <c r="D932" t="s">
        <v>748</v>
      </c>
      <c r="E932" t="s">
        <v>2613</v>
      </c>
      <c r="F932" t="s">
        <v>2525</v>
      </c>
      <c r="G932" s="432">
        <v>3.36</v>
      </c>
      <c r="H932" s="432">
        <v>2270.23</v>
      </c>
      <c r="I932" s="432">
        <v>0</v>
      </c>
      <c r="J932" s="432">
        <v>2266.87</v>
      </c>
    </row>
    <row r="933" spans="1:10" s="333" customFormat="1" x14ac:dyDescent="0.2">
      <c r="A933" s="333" t="str">
        <f t="shared" si="14"/>
        <v>311003TL</v>
      </c>
      <c r="B933" t="s">
        <v>1181</v>
      </c>
      <c r="C933" t="s">
        <v>146</v>
      </c>
      <c r="D933" t="s">
        <v>1867</v>
      </c>
      <c r="E933" t="s">
        <v>2613</v>
      </c>
      <c r="F933" t="s">
        <v>2525</v>
      </c>
      <c r="G933" s="432">
        <v>75050012.140000001</v>
      </c>
      <c r="H933" s="432">
        <v>75405043.469999999</v>
      </c>
      <c r="I933" s="432">
        <v>0</v>
      </c>
      <c r="J933" s="432">
        <v>355031.33</v>
      </c>
    </row>
    <row r="934" spans="1:10" s="333" customFormat="1" x14ac:dyDescent="0.2">
      <c r="A934" s="333" t="str">
        <f t="shared" si="14"/>
        <v>311003USD</v>
      </c>
      <c r="B934" t="s">
        <v>1181</v>
      </c>
      <c r="C934" t="s">
        <v>146</v>
      </c>
      <c r="D934" t="s">
        <v>2515</v>
      </c>
      <c r="E934" t="s">
        <v>2613</v>
      </c>
      <c r="F934" t="s">
        <v>2525</v>
      </c>
      <c r="G934" s="432">
        <v>240.47</v>
      </c>
      <c r="H934" s="432">
        <v>119495.12</v>
      </c>
      <c r="I934" s="432">
        <v>0</v>
      </c>
      <c r="J934" s="432">
        <v>119254.65</v>
      </c>
    </row>
    <row r="935" spans="1:10" s="333" customFormat="1" x14ac:dyDescent="0.2">
      <c r="A935" s="333" t="str">
        <f t="shared" si="14"/>
        <v>311003GBP</v>
      </c>
      <c r="B935" t="s">
        <v>1181</v>
      </c>
      <c r="C935" t="s">
        <v>146</v>
      </c>
      <c r="D935" t="s">
        <v>747</v>
      </c>
      <c r="E935" t="s">
        <v>2613</v>
      </c>
      <c r="F935" t="s">
        <v>2525</v>
      </c>
      <c r="G935" s="432">
        <v>0.02</v>
      </c>
      <c r="H935" s="432">
        <v>31.82</v>
      </c>
      <c r="I935" s="432">
        <v>0</v>
      </c>
      <c r="J935" s="432">
        <v>31.8</v>
      </c>
    </row>
    <row r="936" spans="1:10" s="333" customFormat="1" x14ac:dyDescent="0.2">
      <c r="A936" s="333" t="str">
        <f t="shared" si="14"/>
        <v>311003EUR</v>
      </c>
      <c r="B936" t="s">
        <v>1181</v>
      </c>
      <c r="C936" t="s">
        <v>146</v>
      </c>
      <c r="D936" t="s">
        <v>748</v>
      </c>
      <c r="E936" t="s">
        <v>2613</v>
      </c>
      <c r="F936" t="s">
        <v>2525</v>
      </c>
      <c r="G936" s="432">
        <v>4.59</v>
      </c>
      <c r="H936" s="432">
        <v>2875</v>
      </c>
      <c r="I936" s="432">
        <v>0</v>
      </c>
      <c r="J936" s="432">
        <v>2870.41</v>
      </c>
    </row>
    <row r="937" spans="1:10" s="333" customFormat="1" x14ac:dyDescent="0.2">
      <c r="A937" s="333" t="str">
        <f t="shared" si="14"/>
        <v>311004TL</v>
      </c>
      <c r="B937" t="s">
        <v>1182</v>
      </c>
      <c r="C937"/>
      <c r="D937" t="s">
        <v>1867</v>
      </c>
      <c r="E937" t="s">
        <v>1173</v>
      </c>
      <c r="F937" t="s">
        <v>2525</v>
      </c>
      <c r="G937" s="432">
        <v>2143182442.71</v>
      </c>
      <c r="H937" s="432">
        <v>2162838014.3899999</v>
      </c>
      <c r="I937" s="432">
        <v>0</v>
      </c>
      <c r="J937" s="432">
        <v>19655571.68</v>
      </c>
    </row>
    <row r="938" spans="1:10" s="333" customFormat="1" x14ac:dyDescent="0.2">
      <c r="A938" s="333" t="str">
        <f t="shared" si="14"/>
        <v>311004USD</v>
      </c>
      <c r="B938" t="s">
        <v>1182</v>
      </c>
      <c r="C938"/>
      <c r="D938" t="s">
        <v>2515</v>
      </c>
      <c r="E938" t="s">
        <v>1173</v>
      </c>
      <c r="F938" t="s">
        <v>2525</v>
      </c>
      <c r="G938" s="432">
        <v>2626.22</v>
      </c>
      <c r="H938" s="432">
        <v>90544.58</v>
      </c>
      <c r="I938" s="432">
        <v>0</v>
      </c>
      <c r="J938" s="432">
        <v>87918.36</v>
      </c>
    </row>
    <row r="939" spans="1:10" s="333" customFormat="1" x14ac:dyDescent="0.2">
      <c r="A939" s="333" t="str">
        <f t="shared" si="14"/>
        <v>311004GBP</v>
      </c>
      <c r="B939" t="s">
        <v>1182</v>
      </c>
      <c r="C939"/>
      <c r="D939" t="s">
        <v>747</v>
      </c>
      <c r="E939" t="s">
        <v>1173</v>
      </c>
      <c r="F939" t="s">
        <v>2525</v>
      </c>
      <c r="G939" s="432">
        <v>319.70999999999998</v>
      </c>
      <c r="H939" s="432">
        <v>216033.03</v>
      </c>
      <c r="I939" s="432">
        <v>0</v>
      </c>
      <c r="J939" s="432">
        <v>215713.32</v>
      </c>
    </row>
    <row r="940" spans="1:10" s="333" customFormat="1" x14ac:dyDescent="0.2">
      <c r="A940" s="333" t="str">
        <f t="shared" si="14"/>
        <v>311004EUR</v>
      </c>
      <c r="B940" t="s">
        <v>1182</v>
      </c>
      <c r="C940"/>
      <c r="D940" t="s">
        <v>748</v>
      </c>
      <c r="E940" t="s">
        <v>1173</v>
      </c>
      <c r="F940" t="s">
        <v>2525</v>
      </c>
      <c r="G940" s="432">
        <v>65286.12</v>
      </c>
      <c r="H940" s="432">
        <v>5920934.1699999999</v>
      </c>
      <c r="I940" s="432">
        <v>0</v>
      </c>
      <c r="J940" s="432">
        <v>5855648.0499999998</v>
      </c>
    </row>
    <row r="941" spans="1:10" s="333" customFormat="1" x14ac:dyDescent="0.2">
      <c r="A941" s="333" t="str">
        <f t="shared" si="14"/>
        <v>311004TL</v>
      </c>
      <c r="B941" t="s">
        <v>1182</v>
      </c>
      <c r="C941" t="s">
        <v>147</v>
      </c>
      <c r="D941" t="s">
        <v>1867</v>
      </c>
      <c r="E941" t="s">
        <v>2613</v>
      </c>
      <c r="F941" t="s">
        <v>2525</v>
      </c>
      <c r="G941" s="432">
        <v>2143182442.71</v>
      </c>
      <c r="H941" s="432">
        <v>2162838014.3899999</v>
      </c>
      <c r="I941" s="432">
        <v>0</v>
      </c>
      <c r="J941" s="432">
        <v>19655571.68</v>
      </c>
    </row>
    <row r="942" spans="1:10" s="333" customFormat="1" x14ac:dyDescent="0.2">
      <c r="A942" s="333" t="str">
        <f t="shared" si="14"/>
        <v>311004USD</v>
      </c>
      <c r="B942" t="s">
        <v>1182</v>
      </c>
      <c r="C942" t="s">
        <v>147</v>
      </c>
      <c r="D942" t="s">
        <v>2515</v>
      </c>
      <c r="E942" t="s">
        <v>2613</v>
      </c>
      <c r="F942" t="s">
        <v>2525</v>
      </c>
      <c r="G942" s="432">
        <v>2626.22</v>
      </c>
      <c r="H942" s="432">
        <v>90544.58</v>
      </c>
      <c r="I942" s="432">
        <v>0</v>
      </c>
      <c r="J942" s="432">
        <v>87918.36</v>
      </c>
    </row>
    <row r="943" spans="1:10" s="333" customFormat="1" x14ac:dyDescent="0.2">
      <c r="A943" s="333" t="str">
        <f t="shared" si="14"/>
        <v>311004GBP</v>
      </c>
      <c r="B943" t="s">
        <v>1182</v>
      </c>
      <c r="C943" t="s">
        <v>147</v>
      </c>
      <c r="D943" t="s">
        <v>747</v>
      </c>
      <c r="E943" t="s">
        <v>2613</v>
      </c>
      <c r="F943" t="s">
        <v>2525</v>
      </c>
      <c r="G943" s="432">
        <v>319.70999999999998</v>
      </c>
      <c r="H943" s="432">
        <v>216033.03</v>
      </c>
      <c r="I943" s="432">
        <v>0</v>
      </c>
      <c r="J943" s="432">
        <v>215713.32</v>
      </c>
    </row>
    <row r="944" spans="1:10" s="333" customFormat="1" x14ac:dyDescent="0.2">
      <c r="A944" s="333" t="str">
        <f t="shared" si="14"/>
        <v>311004EUR</v>
      </c>
      <c r="B944" t="s">
        <v>1182</v>
      </c>
      <c r="C944" t="s">
        <v>147</v>
      </c>
      <c r="D944" t="s">
        <v>748</v>
      </c>
      <c r="E944" t="s">
        <v>2613</v>
      </c>
      <c r="F944" t="s">
        <v>2525</v>
      </c>
      <c r="G944" s="432">
        <v>65286.12</v>
      </c>
      <c r="H944" s="432">
        <v>5920934.1699999999</v>
      </c>
      <c r="I944" s="432">
        <v>0</v>
      </c>
      <c r="J944" s="432">
        <v>5855648.0499999998</v>
      </c>
    </row>
    <row r="945" spans="1:10" s="333" customFormat="1" x14ac:dyDescent="0.2">
      <c r="A945" s="333" t="str">
        <f t="shared" si="14"/>
        <v>311009TL</v>
      </c>
      <c r="B945" t="s">
        <v>2705</v>
      </c>
      <c r="C945"/>
      <c r="D945" t="s">
        <v>1867</v>
      </c>
      <c r="E945" t="s">
        <v>1174</v>
      </c>
      <c r="F945" t="s">
        <v>2525</v>
      </c>
      <c r="G945" s="432">
        <v>1750823.75</v>
      </c>
      <c r="H945" s="432">
        <v>1759616.43</v>
      </c>
      <c r="I945" s="432">
        <v>0</v>
      </c>
      <c r="J945" s="432">
        <v>8792.68</v>
      </c>
    </row>
    <row r="946" spans="1:10" s="333" customFormat="1" x14ac:dyDescent="0.2">
      <c r="A946" s="333" t="str">
        <f t="shared" si="14"/>
        <v>311009USD</v>
      </c>
      <c r="B946" t="s">
        <v>2705</v>
      </c>
      <c r="C946"/>
      <c r="D946" t="s">
        <v>2515</v>
      </c>
      <c r="E946" t="s">
        <v>1174</v>
      </c>
      <c r="F946" t="s">
        <v>2525</v>
      </c>
      <c r="G946" s="432">
        <v>3.55</v>
      </c>
      <c r="H946" s="432">
        <v>3035.51</v>
      </c>
      <c r="I946" s="432">
        <v>0</v>
      </c>
      <c r="J946" s="432">
        <v>3031.96</v>
      </c>
    </row>
    <row r="947" spans="1:10" s="333" customFormat="1" x14ac:dyDescent="0.2">
      <c r="A947" s="333" t="str">
        <f t="shared" si="14"/>
        <v>311009EUR</v>
      </c>
      <c r="B947" t="s">
        <v>2705</v>
      </c>
      <c r="C947"/>
      <c r="D947" t="s">
        <v>748</v>
      </c>
      <c r="E947" t="s">
        <v>1174</v>
      </c>
      <c r="F947" t="s">
        <v>2525</v>
      </c>
      <c r="G947" s="432">
        <v>2256.34</v>
      </c>
      <c r="H947" s="432">
        <v>2256.34</v>
      </c>
      <c r="I947" s="432">
        <v>0</v>
      </c>
      <c r="J947" s="432">
        <v>0</v>
      </c>
    </row>
    <row r="948" spans="1:10" s="333" customFormat="1" x14ac:dyDescent="0.2">
      <c r="A948" s="333" t="str">
        <f t="shared" si="14"/>
        <v>311009TL</v>
      </c>
      <c r="B948" t="s">
        <v>2705</v>
      </c>
      <c r="C948" t="s">
        <v>2706</v>
      </c>
      <c r="D948" t="s">
        <v>1867</v>
      </c>
      <c r="E948" t="s">
        <v>2613</v>
      </c>
      <c r="F948" t="s">
        <v>2525</v>
      </c>
      <c r="G948" s="432">
        <v>1750823.75</v>
      </c>
      <c r="H948" s="432">
        <v>1759616.43</v>
      </c>
      <c r="I948" s="432">
        <v>0</v>
      </c>
      <c r="J948" s="432">
        <v>8792.68</v>
      </c>
    </row>
    <row r="949" spans="1:10" s="333" customFormat="1" x14ac:dyDescent="0.2">
      <c r="A949" s="333" t="str">
        <f t="shared" si="14"/>
        <v>311009USD</v>
      </c>
      <c r="B949" t="s">
        <v>2705</v>
      </c>
      <c r="C949" t="s">
        <v>2706</v>
      </c>
      <c r="D949" t="s">
        <v>2515</v>
      </c>
      <c r="E949" t="s">
        <v>2613</v>
      </c>
      <c r="F949" t="s">
        <v>2525</v>
      </c>
      <c r="G949" s="432">
        <v>3.55</v>
      </c>
      <c r="H949" s="432">
        <v>3035.51</v>
      </c>
      <c r="I949" s="432">
        <v>0</v>
      </c>
      <c r="J949" s="432">
        <v>3031.96</v>
      </c>
    </row>
    <row r="950" spans="1:10" s="333" customFormat="1" x14ac:dyDescent="0.2">
      <c r="A950" s="333" t="str">
        <f t="shared" si="14"/>
        <v>311009EUR</v>
      </c>
      <c r="B950" t="s">
        <v>2705</v>
      </c>
      <c r="C950" t="s">
        <v>2706</v>
      </c>
      <c r="D950" t="s">
        <v>748</v>
      </c>
      <c r="E950" t="s">
        <v>2613</v>
      </c>
      <c r="F950" t="s">
        <v>2525</v>
      </c>
      <c r="G950" s="432">
        <v>2256.34</v>
      </c>
      <c r="H950" s="432">
        <v>2256.34</v>
      </c>
      <c r="I950" s="432">
        <v>0</v>
      </c>
      <c r="J950" s="432">
        <v>0</v>
      </c>
    </row>
    <row r="951" spans="1:10" s="333" customFormat="1" x14ac:dyDescent="0.2">
      <c r="A951" s="333" t="str">
        <f t="shared" si="14"/>
        <v>31103TL</v>
      </c>
      <c r="B951" t="s">
        <v>1183</v>
      </c>
      <c r="C951"/>
      <c r="D951" t="s">
        <v>1867</v>
      </c>
      <c r="E951" t="s">
        <v>1142</v>
      </c>
      <c r="F951" t="s">
        <v>2525</v>
      </c>
      <c r="G951" s="432">
        <v>21324786877.57</v>
      </c>
      <c r="H951" s="432">
        <v>21347410320.810001</v>
      </c>
      <c r="I951" s="432">
        <v>0</v>
      </c>
      <c r="J951" s="432">
        <v>22623443.239999998</v>
      </c>
    </row>
    <row r="952" spans="1:10" s="333" customFormat="1" x14ac:dyDescent="0.2">
      <c r="A952" s="333" t="str">
        <f t="shared" si="14"/>
        <v>311030TL</v>
      </c>
      <c r="B952" t="s">
        <v>1184</v>
      </c>
      <c r="C952"/>
      <c r="D952" t="s">
        <v>1867</v>
      </c>
      <c r="E952" t="s">
        <v>1165</v>
      </c>
      <c r="F952" t="s">
        <v>2525</v>
      </c>
      <c r="G952" s="432">
        <v>7068508649.9499998</v>
      </c>
      <c r="H952" s="432">
        <v>7075743994.96</v>
      </c>
      <c r="I952" s="432">
        <v>0</v>
      </c>
      <c r="J952" s="432">
        <v>7235345.0099999998</v>
      </c>
    </row>
    <row r="953" spans="1:10" s="333" customFormat="1" x14ac:dyDescent="0.2">
      <c r="A953" s="333" t="str">
        <f t="shared" si="14"/>
        <v>311030USD</v>
      </c>
      <c r="B953" t="s">
        <v>1184</v>
      </c>
      <c r="C953"/>
      <c r="D953" t="s">
        <v>2515</v>
      </c>
      <c r="E953" t="s">
        <v>1165</v>
      </c>
      <c r="F953" t="s">
        <v>2525</v>
      </c>
      <c r="G953" s="432">
        <v>22407248.289999999</v>
      </c>
      <c r="H953" s="432">
        <v>22407248.289999999</v>
      </c>
      <c r="I953" s="432">
        <v>0</v>
      </c>
      <c r="J953" s="432">
        <v>0</v>
      </c>
    </row>
    <row r="954" spans="1:10" s="333" customFormat="1" x14ac:dyDescent="0.2">
      <c r="A954" s="333" t="str">
        <f t="shared" si="14"/>
        <v>311030GBP</v>
      </c>
      <c r="B954" t="s">
        <v>1184</v>
      </c>
      <c r="C954"/>
      <c r="D954" t="s">
        <v>747</v>
      </c>
      <c r="E954" t="s">
        <v>1165</v>
      </c>
      <c r="F954" t="s">
        <v>2525</v>
      </c>
      <c r="G954" s="432">
        <v>711711.12</v>
      </c>
      <c r="H954" s="432">
        <v>711711.12</v>
      </c>
      <c r="I954" s="432">
        <v>0</v>
      </c>
      <c r="J954" s="432">
        <v>0</v>
      </c>
    </row>
    <row r="955" spans="1:10" s="333" customFormat="1" x14ac:dyDescent="0.2">
      <c r="A955" s="333" t="str">
        <f t="shared" si="14"/>
        <v>311030EUR</v>
      </c>
      <c r="B955" t="s">
        <v>1184</v>
      </c>
      <c r="C955"/>
      <c r="D955" t="s">
        <v>748</v>
      </c>
      <c r="E955" t="s">
        <v>1165</v>
      </c>
      <c r="F955" t="s">
        <v>2525</v>
      </c>
      <c r="G955" s="432">
        <v>104843021.88</v>
      </c>
      <c r="H955" s="432">
        <v>107136243.97</v>
      </c>
      <c r="I955" s="432">
        <v>0</v>
      </c>
      <c r="J955" s="432">
        <v>2293222.09</v>
      </c>
    </row>
    <row r="956" spans="1:10" s="333" customFormat="1" x14ac:dyDescent="0.2">
      <c r="A956" s="333" t="str">
        <f t="shared" si="14"/>
        <v>311030TL</v>
      </c>
      <c r="B956" t="s">
        <v>1184</v>
      </c>
      <c r="C956" t="s">
        <v>1903</v>
      </c>
      <c r="D956" t="s">
        <v>1867</v>
      </c>
      <c r="E956" t="s">
        <v>2613</v>
      </c>
      <c r="F956" t="s">
        <v>2525</v>
      </c>
      <c r="G956" s="432">
        <v>6933392821.2200003</v>
      </c>
      <c r="H956" s="432">
        <v>6940628166.2299995</v>
      </c>
      <c r="I956" s="432">
        <v>0</v>
      </c>
      <c r="J956" s="432">
        <v>7235345.0099999998</v>
      </c>
    </row>
    <row r="957" spans="1:10" s="333" customFormat="1" x14ac:dyDescent="0.2">
      <c r="A957" s="333" t="str">
        <f t="shared" si="14"/>
        <v>311030USD</v>
      </c>
      <c r="B957" t="s">
        <v>1184</v>
      </c>
      <c r="C957" t="s">
        <v>1903</v>
      </c>
      <c r="D957" t="s">
        <v>2515</v>
      </c>
      <c r="E957" t="s">
        <v>2613</v>
      </c>
      <c r="F957" t="s">
        <v>2525</v>
      </c>
      <c r="G957" s="432">
        <v>22200665.600000001</v>
      </c>
      <c r="H957" s="432">
        <v>22200665.600000001</v>
      </c>
      <c r="I957" s="432">
        <v>0</v>
      </c>
      <c r="J957" s="432">
        <v>0</v>
      </c>
    </row>
    <row r="958" spans="1:10" s="333" customFormat="1" x14ac:dyDescent="0.2">
      <c r="A958" s="333" t="str">
        <f t="shared" si="14"/>
        <v>311030GBP</v>
      </c>
      <c r="B958" t="s">
        <v>1184</v>
      </c>
      <c r="C958" t="s">
        <v>1903</v>
      </c>
      <c r="D958" t="s">
        <v>747</v>
      </c>
      <c r="E958" t="s">
        <v>2613</v>
      </c>
      <c r="F958" t="s">
        <v>2525</v>
      </c>
      <c r="G958" s="432">
        <v>711711.12</v>
      </c>
      <c r="H958" s="432">
        <v>711711.12</v>
      </c>
      <c r="I958" s="432">
        <v>0</v>
      </c>
      <c r="J958" s="432">
        <v>0</v>
      </c>
    </row>
    <row r="959" spans="1:10" s="333" customFormat="1" x14ac:dyDescent="0.2">
      <c r="A959" s="333" t="str">
        <f t="shared" si="14"/>
        <v>311030EUR</v>
      </c>
      <c r="B959" t="s">
        <v>1184</v>
      </c>
      <c r="C959" t="s">
        <v>1903</v>
      </c>
      <c r="D959" t="s">
        <v>748</v>
      </c>
      <c r="E959" t="s">
        <v>2613</v>
      </c>
      <c r="F959" t="s">
        <v>2525</v>
      </c>
      <c r="G959" s="432">
        <v>90459213.590000004</v>
      </c>
      <c r="H959" s="432">
        <v>92752435.680000007</v>
      </c>
      <c r="I959" s="432">
        <v>0</v>
      </c>
      <c r="J959" s="432">
        <v>2293222.09</v>
      </c>
    </row>
    <row r="960" spans="1:10" s="333" customFormat="1" x14ac:dyDescent="0.2">
      <c r="A960" s="333" t="str">
        <f t="shared" si="14"/>
        <v>311030TL</v>
      </c>
      <c r="B960" t="s">
        <v>1184</v>
      </c>
      <c r="C960" t="s">
        <v>2940</v>
      </c>
      <c r="D960" t="s">
        <v>1867</v>
      </c>
      <c r="E960" t="s">
        <v>2613</v>
      </c>
      <c r="F960" t="s">
        <v>2525</v>
      </c>
      <c r="G960" s="432">
        <v>135115828.72999999</v>
      </c>
      <c r="H960" s="432">
        <v>135115828.72999999</v>
      </c>
      <c r="I960" s="432">
        <v>0</v>
      </c>
      <c r="J960" s="432">
        <v>0</v>
      </c>
    </row>
    <row r="961" spans="1:10" s="333" customFormat="1" x14ac:dyDescent="0.2">
      <c r="A961" s="333" t="str">
        <f t="shared" si="14"/>
        <v>311030USD</v>
      </c>
      <c r="B961" t="s">
        <v>1184</v>
      </c>
      <c r="C961" t="s">
        <v>2940</v>
      </c>
      <c r="D961" t="s">
        <v>2515</v>
      </c>
      <c r="E961" t="s">
        <v>2613</v>
      </c>
      <c r="F961" t="s">
        <v>2525</v>
      </c>
      <c r="G961" s="432">
        <v>206582.69</v>
      </c>
      <c r="H961" s="432">
        <v>206582.69</v>
      </c>
      <c r="I961" s="432">
        <v>0</v>
      </c>
      <c r="J961" s="432">
        <v>0</v>
      </c>
    </row>
    <row r="962" spans="1:10" s="333" customFormat="1" x14ac:dyDescent="0.2">
      <c r="A962" s="333" t="str">
        <f t="shared" si="14"/>
        <v>311030EUR</v>
      </c>
      <c r="B962" t="s">
        <v>1184</v>
      </c>
      <c r="C962" t="s">
        <v>2940</v>
      </c>
      <c r="D962" t="s">
        <v>748</v>
      </c>
      <c r="E962" t="s">
        <v>2613</v>
      </c>
      <c r="F962" t="s">
        <v>2525</v>
      </c>
      <c r="G962" s="432">
        <v>14383808.289999999</v>
      </c>
      <c r="H962" s="432">
        <v>14383808.289999999</v>
      </c>
      <c r="I962" s="432">
        <v>0</v>
      </c>
      <c r="J962" s="432">
        <v>0</v>
      </c>
    </row>
    <row r="963" spans="1:10" s="333" customFormat="1" x14ac:dyDescent="0.2">
      <c r="A963" s="333" t="str">
        <f t="shared" ref="A963:A1026" si="15">CONCATENATE(B963,D963)</f>
        <v>311031TL</v>
      </c>
      <c r="B963" t="s">
        <v>1185</v>
      </c>
      <c r="C963"/>
      <c r="D963" t="s">
        <v>1867</v>
      </c>
      <c r="E963" t="s">
        <v>1167</v>
      </c>
      <c r="F963" t="s">
        <v>2525</v>
      </c>
      <c r="G963" s="432">
        <v>11641941162.74</v>
      </c>
      <c r="H963" s="432">
        <v>11657318234.889999</v>
      </c>
      <c r="I963" s="432">
        <v>0</v>
      </c>
      <c r="J963" s="432">
        <v>15377072.15</v>
      </c>
    </row>
    <row r="964" spans="1:10" s="333" customFormat="1" x14ac:dyDescent="0.2">
      <c r="A964" s="333" t="str">
        <f t="shared" si="15"/>
        <v>311031USD</v>
      </c>
      <c r="B964" t="s">
        <v>1185</v>
      </c>
      <c r="C964"/>
      <c r="D964" t="s">
        <v>2515</v>
      </c>
      <c r="E964" t="s">
        <v>1167</v>
      </c>
      <c r="F964" t="s">
        <v>2525</v>
      </c>
      <c r="G964" s="432">
        <v>246276.87</v>
      </c>
      <c r="H964" s="432">
        <v>5282717.1100000003</v>
      </c>
      <c r="I964" s="432">
        <v>0</v>
      </c>
      <c r="J964" s="432">
        <v>5036440.24</v>
      </c>
    </row>
    <row r="965" spans="1:10" s="333" customFormat="1" x14ac:dyDescent="0.2">
      <c r="A965" s="333" t="str">
        <f t="shared" si="15"/>
        <v>311031GBP</v>
      </c>
      <c r="B965" t="s">
        <v>1185</v>
      </c>
      <c r="C965"/>
      <c r="D965" t="s">
        <v>747</v>
      </c>
      <c r="E965" t="s">
        <v>1167</v>
      </c>
      <c r="F965" t="s">
        <v>2525</v>
      </c>
      <c r="G965" s="432">
        <v>81342.45</v>
      </c>
      <c r="H965" s="432">
        <v>141365.09</v>
      </c>
      <c r="I965" s="432">
        <v>0</v>
      </c>
      <c r="J965" s="432">
        <v>60022.64</v>
      </c>
    </row>
    <row r="966" spans="1:10" s="333" customFormat="1" x14ac:dyDescent="0.2">
      <c r="A966" s="333" t="str">
        <f t="shared" si="15"/>
        <v>311031EUR</v>
      </c>
      <c r="B966" t="s">
        <v>1185</v>
      </c>
      <c r="C966"/>
      <c r="D966" t="s">
        <v>748</v>
      </c>
      <c r="E966" t="s">
        <v>1167</v>
      </c>
      <c r="F966" t="s">
        <v>2525</v>
      </c>
      <c r="G966" s="432">
        <v>35785457.079999998</v>
      </c>
      <c r="H966" s="432">
        <v>35948331.909999996</v>
      </c>
      <c r="I966" s="432">
        <v>0</v>
      </c>
      <c r="J966" s="432">
        <v>162874.82999999999</v>
      </c>
    </row>
    <row r="967" spans="1:10" s="333" customFormat="1" x14ac:dyDescent="0.2">
      <c r="A967" s="333" t="str">
        <f t="shared" si="15"/>
        <v>311031TL</v>
      </c>
      <c r="B967" t="s">
        <v>1185</v>
      </c>
      <c r="C967" t="s">
        <v>3170</v>
      </c>
      <c r="D967" t="s">
        <v>1867</v>
      </c>
      <c r="E967" t="s">
        <v>2613</v>
      </c>
      <c r="F967" t="s">
        <v>2525</v>
      </c>
      <c r="G967" s="432">
        <v>205267130.18000001</v>
      </c>
      <c r="H967" s="432">
        <v>205267130.18000001</v>
      </c>
      <c r="I967" s="432">
        <v>0</v>
      </c>
      <c r="J967" s="432">
        <v>0</v>
      </c>
    </row>
    <row r="968" spans="1:10" s="333" customFormat="1" x14ac:dyDescent="0.2">
      <c r="A968" s="333" t="str">
        <f t="shared" si="15"/>
        <v>311031EUR</v>
      </c>
      <c r="B968" t="s">
        <v>1185</v>
      </c>
      <c r="C968" t="s">
        <v>3170</v>
      </c>
      <c r="D968" t="s">
        <v>748</v>
      </c>
      <c r="E968" t="s">
        <v>2613</v>
      </c>
      <c r="F968" t="s">
        <v>2525</v>
      </c>
      <c r="G968" s="432">
        <v>2770341.4</v>
      </c>
      <c r="H968" s="432">
        <v>2770341.4</v>
      </c>
      <c r="I968" s="432">
        <v>0</v>
      </c>
      <c r="J968" s="432">
        <v>0</v>
      </c>
    </row>
    <row r="969" spans="1:10" s="333" customFormat="1" x14ac:dyDescent="0.2">
      <c r="A969" s="333" t="str">
        <f t="shared" si="15"/>
        <v>311031TL</v>
      </c>
      <c r="B969" t="s">
        <v>1185</v>
      </c>
      <c r="C969" t="s">
        <v>1904</v>
      </c>
      <c r="D969" t="s">
        <v>1867</v>
      </c>
      <c r="E969" t="s">
        <v>2613</v>
      </c>
      <c r="F969" t="s">
        <v>2525</v>
      </c>
      <c r="G969" s="432">
        <v>11135735374.709999</v>
      </c>
      <c r="H969" s="432">
        <v>11136589436.719999</v>
      </c>
      <c r="I969" s="432">
        <v>0</v>
      </c>
      <c r="J969" s="432">
        <v>854062.01</v>
      </c>
    </row>
    <row r="970" spans="1:10" s="333" customFormat="1" x14ac:dyDescent="0.2">
      <c r="A970" s="333" t="str">
        <f t="shared" si="15"/>
        <v>311031USD</v>
      </c>
      <c r="B970" t="s">
        <v>1185</v>
      </c>
      <c r="C970" t="s">
        <v>1904</v>
      </c>
      <c r="D970" t="s">
        <v>2515</v>
      </c>
      <c r="E970" t="s">
        <v>2613</v>
      </c>
      <c r="F970" t="s">
        <v>2525</v>
      </c>
      <c r="G970" s="432">
        <v>246276.87</v>
      </c>
      <c r="H970" s="432">
        <v>293150.74</v>
      </c>
      <c r="I970" s="432">
        <v>0</v>
      </c>
      <c r="J970" s="432">
        <v>46873.87</v>
      </c>
    </row>
    <row r="971" spans="1:10" s="333" customFormat="1" x14ac:dyDescent="0.2">
      <c r="A971" s="333" t="str">
        <f t="shared" si="15"/>
        <v>311031GBP</v>
      </c>
      <c r="B971" t="s">
        <v>1185</v>
      </c>
      <c r="C971" t="s">
        <v>1904</v>
      </c>
      <c r="D971" t="s">
        <v>747</v>
      </c>
      <c r="E971" t="s">
        <v>2613</v>
      </c>
      <c r="F971" t="s">
        <v>2525</v>
      </c>
      <c r="G971" s="432">
        <v>81342.45</v>
      </c>
      <c r="H971" s="432">
        <v>141365.09</v>
      </c>
      <c r="I971" s="432">
        <v>0</v>
      </c>
      <c r="J971" s="432">
        <v>60022.64</v>
      </c>
    </row>
    <row r="972" spans="1:10" s="333" customFormat="1" x14ac:dyDescent="0.2">
      <c r="A972" s="333" t="str">
        <f t="shared" si="15"/>
        <v>311031EUR</v>
      </c>
      <c r="B972" t="s">
        <v>1185</v>
      </c>
      <c r="C972" t="s">
        <v>1904</v>
      </c>
      <c r="D972" t="s">
        <v>748</v>
      </c>
      <c r="E972" t="s">
        <v>2613</v>
      </c>
      <c r="F972" t="s">
        <v>2525</v>
      </c>
      <c r="G972" s="432">
        <v>33006289.350000001</v>
      </c>
      <c r="H972" s="432">
        <v>33152281.140000001</v>
      </c>
      <c r="I972" s="432">
        <v>0</v>
      </c>
      <c r="J972" s="432">
        <v>145991.79</v>
      </c>
    </row>
    <row r="973" spans="1:10" s="333" customFormat="1" x14ac:dyDescent="0.2">
      <c r="A973" s="333" t="str">
        <f t="shared" si="15"/>
        <v>311031TL</v>
      </c>
      <c r="B973" t="s">
        <v>1185</v>
      </c>
      <c r="C973" t="s">
        <v>3171</v>
      </c>
      <c r="D973" t="s">
        <v>1867</v>
      </c>
      <c r="E973" t="s">
        <v>2613</v>
      </c>
      <c r="F973" t="s">
        <v>2525</v>
      </c>
      <c r="G973" s="432">
        <v>300938657.85000002</v>
      </c>
      <c r="H973" s="432">
        <v>315461667.99000001</v>
      </c>
      <c r="I973" s="432">
        <v>0</v>
      </c>
      <c r="J973" s="432">
        <v>14523010.140000001</v>
      </c>
    </row>
    <row r="974" spans="1:10" s="333" customFormat="1" x14ac:dyDescent="0.2">
      <c r="A974" s="333" t="str">
        <f t="shared" si="15"/>
        <v>311031USD</v>
      </c>
      <c r="B974" t="s">
        <v>1185</v>
      </c>
      <c r="C974" t="s">
        <v>3171</v>
      </c>
      <c r="D974" t="s">
        <v>2515</v>
      </c>
      <c r="E974" t="s">
        <v>2613</v>
      </c>
      <c r="F974" t="s">
        <v>2525</v>
      </c>
      <c r="G974" s="432">
        <v>0</v>
      </c>
      <c r="H974" s="432">
        <v>4989566.37</v>
      </c>
      <c r="I974" s="432">
        <v>0</v>
      </c>
      <c r="J974" s="432">
        <v>4989566.37</v>
      </c>
    </row>
    <row r="975" spans="1:10" s="333" customFormat="1" x14ac:dyDescent="0.2">
      <c r="A975" s="333" t="str">
        <f t="shared" si="15"/>
        <v>311031EUR</v>
      </c>
      <c r="B975" t="s">
        <v>1185</v>
      </c>
      <c r="C975" t="s">
        <v>3171</v>
      </c>
      <c r="D975" t="s">
        <v>748</v>
      </c>
      <c r="E975" t="s">
        <v>2613</v>
      </c>
      <c r="F975" t="s">
        <v>2525</v>
      </c>
      <c r="G975" s="432">
        <v>8826.33</v>
      </c>
      <c r="H975" s="432">
        <v>25709.37</v>
      </c>
      <c r="I975" s="432">
        <v>0</v>
      </c>
      <c r="J975" s="432">
        <v>16883.04</v>
      </c>
    </row>
    <row r="976" spans="1:10" s="333" customFormat="1" x14ac:dyDescent="0.2">
      <c r="A976" s="333" t="str">
        <f t="shared" si="15"/>
        <v>311033TL</v>
      </c>
      <c r="B976" t="s">
        <v>623</v>
      </c>
      <c r="C976"/>
      <c r="D976" t="s">
        <v>1867</v>
      </c>
      <c r="E976" t="s">
        <v>1171</v>
      </c>
      <c r="F976" t="s">
        <v>2525</v>
      </c>
      <c r="G976" s="432">
        <v>609316.94999999995</v>
      </c>
      <c r="H976" s="432">
        <v>614070.31999999995</v>
      </c>
      <c r="I976" s="432">
        <v>0</v>
      </c>
      <c r="J976" s="432">
        <v>4753.37</v>
      </c>
    </row>
    <row r="977" spans="1:10" s="333" customFormat="1" x14ac:dyDescent="0.2">
      <c r="A977" s="333" t="str">
        <f t="shared" si="15"/>
        <v>311033EUR</v>
      </c>
      <c r="B977" t="s">
        <v>623</v>
      </c>
      <c r="C977"/>
      <c r="D977" t="s">
        <v>748</v>
      </c>
      <c r="E977" t="s">
        <v>1171</v>
      </c>
      <c r="F977" t="s">
        <v>2525</v>
      </c>
      <c r="G977" s="432">
        <v>0.89</v>
      </c>
      <c r="H977" s="432">
        <v>1507.46</v>
      </c>
      <c r="I977" s="432">
        <v>0</v>
      </c>
      <c r="J977" s="432">
        <v>1506.57</v>
      </c>
    </row>
    <row r="978" spans="1:10" s="333" customFormat="1" x14ac:dyDescent="0.2">
      <c r="A978" s="333" t="str">
        <f t="shared" si="15"/>
        <v>311033TL</v>
      </c>
      <c r="B978" t="s">
        <v>623</v>
      </c>
      <c r="C978" t="s">
        <v>3456</v>
      </c>
      <c r="D978" t="s">
        <v>1867</v>
      </c>
      <c r="E978" t="s">
        <v>2613</v>
      </c>
      <c r="F978" t="s">
        <v>2525</v>
      </c>
      <c r="G978" s="432">
        <v>242850</v>
      </c>
      <c r="H978" s="432">
        <v>246005.1</v>
      </c>
      <c r="I978" s="432">
        <v>0</v>
      </c>
      <c r="J978" s="432">
        <v>3155.1</v>
      </c>
    </row>
    <row r="979" spans="1:10" s="333" customFormat="1" x14ac:dyDescent="0.2">
      <c r="A979" s="333" t="str">
        <f t="shared" si="15"/>
        <v>311033EUR</v>
      </c>
      <c r="B979" t="s">
        <v>623</v>
      </c>
      <c r="C979" t="s">
        <v>3456</v>
      </c>
      <c r="D979" t="s">
        <v>748</v>
      </c>
      <c r="E979" t="s">
        <v>2613</v>
      </c>
      <c r="F979" t="s">
        <v>2525</v>
      </c>
      <c r="G979" s="432">
        <v>0</v>
      </c>
      <c r="H979" s="432">
        <v>1000</v>
      </c>
      <c r="I979" s="432">
        <v>0</v>
      </c>
      <c r="J979" s="432">
        <v>1000</v>
      </c>
    </row>
    <row r="980" spans="1:10" s="333" customFormat="1" x14ac:dyDescent="0.2">
      <c r="A980" s="333" t="str">
        <f t="shared" si="15"/>
        <v>311033TL</v>
      </c>
      <c r="B980" t="s">
        <v>623</v>
      </c>
      <c r="C980" t="s">
        <v>2707</v>
      </c>
      <c r="D980" t="s">
        <v>1867</v>
      </c>
      <c r="E980" t="s">
        <v>2613</v>
      </c>
      <c r="F980" t="s">
        <v>2525</v>
      </c>
      <c r="G980" s="432">
        <v>366466.95</v>
      </c>
      <c r="H980" s="432">
        <v>368065.22</v>
      </c>
      <c r="I980" s="432">
        <v>0</v>
      </c>
      <c r="J980" s="432">
        <v>1598.27</v>
      </c>
    </row>
    <row r="981" spans="1:10" s="333" customFormat="1" x14ac:dyDescent="0.2">
      <c r="A981" s="333" t="str">
        <f t="shared" si="15"/>
        <v>311033EUR</v>
      </c>
      <c r="B981" t="s">
        <v>623</v>
      </c>
      <c r="C981" t="s">
        <v>2707</v>
      </c>
      <c r="D981" t="s">
        <v>748</v>
      </c>
      <c r="E981" t="s">
        <v>2613</v>
      </c>
      <c r="F981" t="s">
        <v>2525</v>
      </c>
      <c r="G981" s="432">
        <v>0.89</v>
      </c>
      <c r="H981" s="432">
        <v>507.46</v>
      </c>
      <c r="I981" s="432">
        <v>0</v>
      </c>
      <c r="J981" s="432">
        <v>506.57</v>
      </c>
    </row>
    <row r="982" spans="1:10" s="333" customFormat="1" x14ac:dyDescent="0.2">
      <c r="A982" s="333" t="str">
        <f t="shared" si="15"/>
        <v>311034TL</v>
      </c>
      <c r="B982" t="s">
        <v>624</v>
      </c>
      <c r="C982"/>
      <c r="D982" t="s">
        <v>1867</v>
      </c>
      <c r="E982" t="s">
        <v>1173</v>
      </c>
      <c r="F982" t="s">
        <v>2525</v>
      </c>
      <c r="G982" s="432">
        <v>2613727747.9299998</v>
      </c>
      <c r="H982" s="432">
        <v>2613734020.6399999</v>
      </c>
      <c r="I982" s="432">
        <v>0</v>
      </c>
      <c r="J982" s="432">
        <v>6272.71</v>
      </c>
    </row>
    <row r="983" spans="1:10" s="333" customFormat="1" x14ac:dyDescent="0.2">
      <c r="A983" s="333" t="str">
        <f t="shared" si="15"/>
        <v>311034USD</v>
      </c>
      <c r="B983" t="s">
        <v>624</v>
      </c>
      <c r="C983"/>
      <c r="D983" t="s">
        <v>2515</v>
      </c>
      <c r="E983" t="s">
        <v>1173</v>
      </c>
      <c r="F983" t="s">
        <v>2525</v>
      </c>
      <c r="G983" s="432">
        <v>4769563.3600000003</v>
      </c>
      <c r="H983" s="432">
        <v>4769563.3600000003</v>
      </c>
      <c r="I983" s="432">
        <v>0</v>
      </c>
      <c r="J983" s="432">
        <v>0</v>
      </c>
    </row>
    <row r="984" spans="1:10" s="333" customFormat="1" x14ac:dyDescent="0.2">
      <c r="A984" s="333" t="str">
        <f t="shared" si="15"/>
        <v>311034EUR</v>
      </c>
      <c r="B984" t="s">
        <v>624</v>
      </c>
      <c r="C984"/>
      <c r="D984" t="s">
        <v>748</v>
      </c>
      <c r="E984" t="s">
        <v>1173</v>
      </c>
      <c r="F984" t="s">
        <v>2525</v>
      </c>
      <c r="G984" s="432">
        <v>2.94</v>
      </c>
      <c r="H984" s="432">
        <v>1991.06</v>
      </c>
      <c r="I984" s="432">
        <v>0</v>
      </c>
      <c r="J984" s="432">
        <v>1988.12</v>
      </c>
    </row>
    <row r="985" spans="1:10" s="333" customFormat="1" x14ac:dyDescent="0.2">
      <c r="A985" s="333" t="str">
        <f t="shared" si="15"/>
        <v>311034TL</v>
      </c>
      <c r="B985" t="s">
        <v>624</v>
      </c>
      <c r="C985" t="s">
        <v>625</v>
      </c>
      <c r="D985" t="s">
        <v>1867</v>
      </c>
      <c r="E985" t="s">
        <v>2613</v>
      </c>
      <c r="F985" t="s">
        <v>2525</v>
      </c>
      <c r="G985" s="432">
        <v>2613727747.9299998</v>
      </c>
      <c r="H985" s="432">
        <v>2613734020.6399999</v>
      </c>
      <c r="I985" s="432">
        <v>0</v>
      </c>
      <c r="J985" s="432">
        <v>6272.71</v>
      </c>
    </row>
    <row r="986" spans="1:10" s="333" customFormat="1" x14ac:dyDescent="0.2">
      <c r="A986" s="333" t="str">
        <f t="shared" si="15"/>
        <v>311034USD</v>
      </c>
      <c r="B986" t="s">
        <v>624</v>
      </c>
      <c r="C986" t="s">
        <v>625</v>
      </c>
      <c r="D986" t="s">
        <v>2515</v>
      </c>
      <c r="E986" t="s">
        <v>2613</v>
      </c>
      <c r="F986" t="s">
        <v>2525</v>
      </c>
      <c r="G986" s="432">
        <v>4769563.3600000003</v>
      </c>
      <c r="H986" s="432">
        <v>4769563.3600000003</v>
      </c>
      <c r="I986" s="432">
        <v>0</v>
      </c>
      <c r="J986" s="432">
        <v>0</v>
      </c>
    </row>
    <row r="987" spans="1:10" s="333" customFormat="1" x14ac:dyDescent="0.2">
      <c r="A987" s="333" t="str">
        <f t="shared" si="15"/>
        <v>311034EUR</v>
      </c>
      <c r="B987" t="s">
        <v>624</v>
      </c>
      <c r="C987" t="s">
        <v>625</v>
      </c>
      <c r="D987" t="s">
        <v>748</v>
      </c>
      <c r="E987" t="s">
        <v>2613</v>
      </c>
      <c r="F987" t="s">
        <v>2525</v>
      </c>
      <c r="G987" s="432">
        <v>2.94</v>
      </c>
      <c r="H987" s="432">
        <v>1991.06</v>
      </c>
      <c r="I987" s="432">
        <v>0</v>
      </c>
      <c r="J987" s="432">
        <v>1988.12</v>
      </c>
    </row>
    <row r="988" spans="1:10" s="333" customFormat="1" x14ac:dyDescent="0.2">
      <c r="A988" s="333" t="str">
        <f t="shared" si="15"/>
        <v>31110TL</v>
      </c>
      <c r="B988" t="s">
        <v>1186</v>
      </c>
      <c r="C988"/>
      <c r="D988" t="s">
        <v>1867</v>
      </c>
      <c r="E988" t="s">
        <v>1146</v>
      </c>
      <c r="F988" t="s">
        <v>2525</v>
      </c>
      <c r="G988" s="432">
        <v>180020615.31</v>
      </c>
      <c r="H988" s="432">
        <v>180769224.96000001</v>
      </c>
      <c r="I988" s="432">
        <v>0</v>
      </c>
      <c r="J988" s="432">
        <v>748609.65</v>
      </c>
    </row>
    <row r="989" spans="1:10" s="333" customFormat="1" x14ac:dyDescent="0.2">
      <c r="A989" s="333" t="str">
        <f t="shared" si="15"/>
        <v>311100TL</v>
      </c>
      <c r="B989" t="s">
        <v>1187</v>
      </c>
      <c r="C989"/>
      <c r="D989" t="s">
        <v>1867</v>
      </c>
      <c r="E989" t="s">
        <v>1165</v>
      </c>
      <c r="F989" t="s">
        <v>2525</v>
      </c>
      <c r="G989" s="432">
        <v>3919558.93</v>
      </c>
      <c r="H989" s="432">
        <v>3935960.83</v>
      </c>
      <c r="I989" s="432">
        <v>0</v>
      </c>
      <c r="J989" s="432">
        <v>16401.900000000001</v>
      </c>
    </row>
    <row r="990" spans="1:10" s="333" customFormat="1" x14ac:dyDescent="0.2">
      <c r="A990" s="333" t="str">
        <f t="shared" si="15"/>
        <v>311100USD</v>
      </c>
      <c r="B990" t="s">
        <v>1187</v>
      </c>
      <c r="C990"/>
      <c r="D990" t="s">
        <v>2515</v>
      </c>
      <c r="E990" t="s">
        <v>1165</v>
      </c>
      <c r="F990" t="s">
        <v>2525</v>
      </c>
      <c r="G990" s="432">
        <v>3.69</v>
      </c>
      <c r="H990" s="432">
        <v>2638.82</v>
      </c>
      <c r="I990" s="432">
        <v>0</v>
      </c>
      <c r="J990" s="432">
        <v>2635.13</v>
      </c>
    </row>
    <row r="991" spans="1:10" s="333" customFormat="1" x14ac:dyDescent="0.2">
      <c r="A991" s="333" t="str">
        <f t="shared" si="15"/>
        <v>311100GBP</v>
      </c>
      <c r="B991" t="s">
        <v>1187</v>
      </c>
      <c r="C991"/>
      <c r="D991" t="s">
        <v>747</v>
      </c>
      <c r="E991" t="s">
        <v>1165</v>
      </c>
      <c r="F991" t="s">
        <v>2525</v>
      </c>
      <c r="G991" s="432">
        <v>2.42</v>
      </c>
      <c r="H991" s="432">
        <v>2044.29</v>
      </c>
      <c r="I991" s="432">
        <v>0</v>
      </c>
      <c r="J991" s="432">
        <v>2041.87</v>
      </c>
    </row>
    <row r="992" spans="1:10" s="333" customFormat="1" x14ac:dyDescent="0.2">
      <c r="A992" s="333" t="str">
        <f t="shared" si="15"/>
        <v>311100TL</v>
      </c>
      <c r="B992" t="s">
        <v>1187</v>
      </c>
      <c r="C992" t="s">
        <v>627</v>
      </c>
      <c r="D992" t="s">
        <v>1867</v>
      </c>
      <c r="E992" t="s">
        <v>626</v>
      </c>
      <c r="F992" t="s">
        <v>2525</v>
      </c>
      <c r="G992" s="432">
        <v>3919558.93</v>
      </c>
      <c r="H992" s="432">
        <v>3935960.83</v>
      </c>
      <c r="I992" s="432">
        <v>0</v>
      </c>
      <c r="J992" s="432">
        <v>16401.900000000001</v>
      </c>
    </row>
    <row r="993" spans="1:10" s="333" customFormat="1" x14ac:dyDescent="0.2">
      <c r="A993" s="333" t="str">
        <f t="shared" si="15"/>
        <v>311100USD</v>
      </c>
      <c r="B993" t="s">
        <v>1187</v>
      </c>
      <c r="C993" t="s">
        <v>627</v>
      </c>
      <c r="D993" t="s">
        <v>2515</v>
      </c>
      <c r="E993" t="s">
        <v>626</v>
      </c>
      <c r="F993" t="s">
        <v>2525</v>
      </c>
      <c r="G993" s="432">
        <v>3.69</v>
      </c>
      <c r="H993" s="432">
        <v>2638.82</v>
      </c>
      <c r="I993" s="432">
        <v>0</v>
      </c>
      <c r="J993" s="432">
        <v>2635.13</v>
      </c>
    </row>
    <row r="994" spans="1:10" s="333" customFormat="1" x14ac:dyDescent="0.2">
      <c r="A994" s="333" t="str">
        <f t="shared" si="15"/>
        <v>311100GBP</v>
      </c>
      <c r="B994" t="s">
        <v>1187</v>
      </c>
      <c r="C994" t="s">
        <v>627</v>
      </c>
      <c r="D994" t="s">
        <v>747</v>
      </c>
      <c r="E994" t="s">
        <v>626</v>
      </c>
      <c r="F994" t="s">
        <v>2525</v>
      </c>
      <c r="G994" s="432">
        <v>2.42</v>
      </c>
      <c r="H994" s="432">
        <v>2044.29</v>
      </c>
      <c r="I994" s="432">
        <v>0</v>
      </c>
      <c r="J994" s="432">
        <v>2041.87</v>
      </c>
    </row>
    <row r="995" spans="1:10" s="333" customFormat="1" x14ac:dyDescent="0.2">
      <c r="A995" s="333" t="str">
        <f t="shared" si="15"/>
        <v>311101TL</v>
      </c>
      <c r="B995" t="s">
        <v>1188</v>
      </c>
      <c r="C995"/>
      <c r="D995" t="s">
        <v>1867</v>
      </c>
      <c r="E995" t="s">
        <v>1167</v>
      </c>
      <c r="F995" t="s">
        <v>2525</v>
      </c>
      <c r="G995" s="432">
        <v>135748691.31999999</v>
      </c>
      <c r="H995" s="432">
        <v>136327363.53999999</v>
      </c>
      <c r="I995" s="432">
        <v>0</v>
      </c>
      <c r="J995" s="432">
        <v>578672.22</v>
      </c>
    </row>
    <row r="996" spans="1:10" s="333" customFormat="1" x14ac:dyDescent="0.2">
      <c r="A996" s="333" t="str">
        <f t="shared" si="15"/>
        <v>311101USD</v>
      </c>
      <c r="B996" t="s">
        <v>1188</v>
      </c>
      <c r="C996"/>
      <c r="D996" t="s">
        <v>2515</v>
      </c>
      <c r="E996" t="s">
        <v>1167</v>
      </c>
      <c r="F996" t="s">
        <v>2525</v>
      </c>
      <c r="G996" s="432">
        <v>225.01</v>
      </c>
      <c r="H996" s="432">
        <v>105904.66</v>
      </c>
      <c r="I996" s="432">
        <v>0</v>
      </c>
      <c r="J996" s="432">
        <v>105679.65</v>
      </c>
    </row>
    <row r="997" spans="1:10" s="333" customFormat="1" x14ac:dyDescent="0.2">
      <c r="A997" s="333" t="str">
        <f t="shared" si="15"/>
        <v>311101GBP</v>
      </c>
      <c r="B997" t="s">
        <v>1188</v>
      </c>
      <c r="C997"/>
      <c r="D997" t="s">
        <v>747</v>
      </c>
      <c r="E997" t="s">
        <v>1167</v>
      </c>
      <c r="F997" t="s">
        <v>2525</v>
      </c>
      <c r="G997" s="432">
        <v>103.4</v>
      </c>
      <c r="H997" s="432">
        <v>63550.62</v>
      </c>
      <c r="I997" s="432">
        <v>0</v>
      </c>
      <c r="J997" s="432">
        <v>63447.22</v>
      </c>
    </row>
    <row r="998" spans="1:10" s="333" customFormat="1" x14ac:dyDescent="0.2">
      <c r="A998" s="333" t="str">
        <f t="shared" si="15"/>
        <v>311101TL</v>
      </c>
      <c r="B998" t="s">
        <v>1188</v>
      </c>
      <c r="C998" t="s">
        <v>2617</v>
      </c>
      <c r="D998" t="s">
        <v>1867</v>
      </c>
      <c r="E998" t="s">
        <v>626</v>
      </c>
      <c r="F998" t="s">
        <v>2525</v>
      </c>
      <c r="G998" s="432">
        <v>135748691.31999999</v>
      </c>
      <c r="H998" s="432">
        <v>136327363.53999999</v>
      </c>
      <c r="I998" s="432">
        <v>0</v>
      </c>
      <c r="J998" s="432">
        <v>578672.22</v>
      </c>
    </row>
    <row r="999" spans="1:10" s="333" customFormat="1" x14ac:dyDescent="0.2">
      <c r="A999" s="333" t="str">
        <f t="shared" si="15"/>
        <v>311101USD</v>
      </c>
      <c r="B999" t="s">
        <v>1188</v>
      </c>
      <c r="C999" t="s">
        <v>2617</v>
      </c>
      <c r="D999" t="s">
        <v>2515</v>
      </c>
      <c r="E999" t="s">
        <v>626</v>
      </c>
      <c r="F999" t="s">
        <v>2525</v>
      </c>
      <c r="G999" s="432">
        <v>225.01</v>
      </c>
      <c r="H999" s="432">
        <v>105904.66</v>
      </c>
      <c r="I999" s="432">
        <v>0</v>
      </c>
      <c r="J999" s="432">
        <v>105679.65</v>
      </c>
    </row>
    <row r="1000" spans="1:10" s="333" customFormat="1" x14ac:dyDescent="0.2">
      <c r="A1000" s="333" t="str">
        <f t="shared" si="15"/>
        <v>311101GBP</v>
      </c>
      <c r="B1000" t="s">
        <v>1188</v>
      </c>
      <c r="C1000" t="s">
        <v>2617</v>
      </c>
      <c r="D1000" t="s">
        <v>747</v>
      </c>
      <c r="E1000" t="s">
        <v>626</v>
      </c>
      <c r="F1000" t="s">
        <v>2525</v>
      </c>
      <c r="G1000" s="432">
        <v>103.4</v>
      </c>
      <c r="H1000" s="432">
        <v>63550.62</v>
      </c>
      <c r="I1000" s="432">
        <v>0</v>
      </c>
      <c r="J1000" s="432">
        <v>63447.22</v>
      </c>
    </row>
    <row r="1001" spans="1:10" s="333" customFormat="1" x14ac:dyDescent="0.2">
      <c r="A1001" s="333" t="str">
        <f t="shared" si="15"/>
        <v>311104TL</v>
      </c>
      <c r="B1001" t="s">
        <v>3172</v>
      </c>
      <c r="C1001"/>
      <c r="D1001" t="s">
        <v>1867</v>
      </c>
      <c r="E1001" t="s">
        <v>1173</v>
      </c>
      <c r="F1001" t="s">
        <v>2525</v>
      </c>
      <c r="G1001" s="432">
        <v>40352365.060000002</v>
      </c>
      <c r="H1001" s="432">
        <v>40505900.590000004</v>
      </c>
      <c r="I1001" s="432">
        <v>0</v>
      </c>
      <c r="J1001" s="432">
        <v>153535.53</v>
      </c>
    </row>
    <row r="1002" spans="1:10" s="333" customFormat="1" x14ac:dyDescent="0.2">
      <c r="A1002" s="333" t="str">
        <f t="shared" si="15"/>
        <v>311104GBP</v>
      </c>
      <c r="B1002" t="s">
        <v>3172</v>
      </c>
      <c r="C1002"/>
      <c r="D1002" t="s">
        <v>747</v>
      </c>
      <c r="E1002" t="s">
        <v>1173</v>
      </c>
      <c r="F1002" t="s">
        <v>2525</v>
      </c>
      <c r="G1002" s="432">
        <v>87.5</v>
      </c>
      <c r="H1002" s="432">
        <v>35875</v>
      </c>
      <c r="I1002" s="432">
        <v>0</v>
      </c>
      <c r="J1002" s="432">
        <v>35787.5</v>
      </c>
    </row>
    <row r="1003" spans="1:10" s="333" customFormat="1" x14ac:dyDescent="0.2">
      <c r="A1003" s="333" t="str">
        <f t="shared" si="15"/>
        <v>311104TL</v>
      </c>
      <c r="B1003" t="s">
        <v>3172</v>
      </c>
      <c r="C1003" t="s">
        <v>3173</v>
      </c>
      <c r="D1003" t="s">
        <v>1867</v>
      </c>
      <c r="E1003" t="s">
        <v>626</v>
      </c>
      <c r="F1003" t="s">
        <v>2525</v>
      </c>
      <c r="G1003" s="432">
        <v>40352365.060000002</v>
      </c>
      <c r="H1003" s="432">
        <v>40505900.590000004</v>
      </c>
      <c r="I1003" s="432">
        <v>0</v>
      </c>
      <c r="J1003" s="432">
        <v>153535.53</v>
      </c>
    </row>
    <row r="1004" spans="1:10" s="333" customFormat="1" x14ac:dyDescent="0.2">
      <c r="A1004" s="333" t="str">
        <f t="shared" si="15"/>
        <v>311104GBP</v>
      </c>
      <c r="B1004" t="s">
        <v>3172</v>
      </c>
      <c r="C1004" t="s">
        <v>3173</v>
      </c>
      <c r="D1004" t="s">
        <v>747</v>
      </c>
      <c r="E1004" t="s">
        <v>626</v>
      </c>
      <c r="F1004" t="s">
        <v>2525</v>
      </c>
      <c r="G1004" s="432">
        <v>87.5</v>
      </c>
      <c r="H1004" s="432">
        <v>35875</v>
      </c>
      <c r="I1004" s="432">
        <v>0</v>
      </c>
      <c r="J1004" s="432">
        <v>35787.5</v>
      </c>
    </row>
    <row r="1005" spans="1:10" s="333" customFormat="1" x14ac:dyDescent="0.2">
      <c r="A1005" s="431" t="str">
        <f t="shared" si="15"/>
        <v>31112TL</v>
      </c>
      <c r="B1005" s="431" t="s">
        <v>1189</v>
      </c>
      <c r="C1005" s="431"/>
      <c r="D1005" s="431" t="s">
        <v>1867</v>
      </c>
      <c r="E1005" s="431" t="s">
        <v>1190</v>
      </c>
      <c r="F1005" s="431" t="s">
        <v>2525</v>
      </c>
      <c r="G1005" s="455">
        <v>3488416.93</v>
      </c>
      <c r="H1005" s="455">
        <v>3504903.22</v>
      </c>
      <c r="I1005" s="432">
        <v>0</v>
      </c>
      <c r="J1005" s="455">
        <v>16486.29</v>
      </c>
    </row>
    <row r="1006" spans="1:10" s="333" customFormat="1" x14ac:dyDescent="0.2">
      <c r="A1006" s="333" t="str">
        <f t="shared" si="15"/>
        <v>311120TL</v>
      </c>
      <c r="B1006" t="s">
        <v>1191</v>
      </c>
      <c r="C1006"/>
      <c r="D1006" t="s">
        <v>1867</v>
      </c>
      <c r="E1006" t="s">
        <v>1165</v>
      </c>
      <c r="F1006" t="s">
        <v>2525</v>
      </c>
      <c r="G1006" s="432">
        <v>3488416.93</v>
      </c>
      <c r="H1006" s="432">
        <v>3504903.22</v>
      </c>
      <c r="I1006" s="432">
        <v>0</v>
      </c>
      <c r="J1006" s="432">
        <v>16486.29</v>
      </c>
    </row>
    <row r="1007" spans="1:10" s="333" customFormat="1" x14ac:dyDescent="0.2">
      <c r="A1007" s="333" t="str">
        <f t="shared" si="15"/>
        <v>311120USD</v>
      </c>
      <c r="B1007" t="s">
        <v>1191</v>
      </c>
      <c r="C1007"/>
      <c r="D1007" t="s">
        <v>2515</v>
      </c>
      <c r="E1007" t="s">
        <v>1165</v>
      </c>
      <c r="F1007" t="s">
        <v>2525</v>
      </c>
      <c r="G1007" s="432">
        <v>8.4700000000000006</v>
      </c>
      <c r="H1007" s="432">
        <v>5693.4</v>
      </c>
      <c r="I1007" s="432">
        <v>0</v>
      </c>
      <c r="J1007" s="432">
        <v>5684.93</v>
      </c>
    </row>
    <row r="1008" spans="1:10" s="333" customFormat="1" x14ac:dyDescent="0.2">
      <c r="A1008" s="333" t="str">
        <f t="shared" si="15"/>
        <v>311120TL</v>
      </c>
      <c r="B1008" t="s">
        <v>1191</v>
      </c>
      <c r="C1008" t="s">
        <v>148</v>
      </c>
      <c r="D1008" t="s">
        <v>1867</v>
      </c>
      <c r="E1008" t="s">
        <v>626</v>
      </c>
      <c r="F1008" t="s">
        <v>2525</v>
      </c>
      <c r="G1008" s="432">
        <v>3488416.93</v>
      </c>
      <c r="H1008" s="432">
        <v>3504903.22</v>
      </c>
      <c r="I1008" s="432">
        <v>0</v>
      </c>
      <c r="J1008" s="432">
        <v>16486.29</v>
      </c>
    </row>
    <row r="1009" spans="1:10" s="333" customFormat="1" x14ac:dyDescent="0.2">
      <c r="A1009" s="333" t="str">
        <f t="shared" si="15"/>
        <v>311120USD</v>
      </c>
      <c r="B1009" t="s">
        <v>1191</v>
      </c>
      <c r="C1009" t="s">
        <v>148</v>
      </c>
      <c r="D1009" t="s">
        <v>2515</v>
      </c>
      <c r="E1009" t="s">
        <v>626</v>
      </c>
      <c r="F1009" t="s">
        <v>2525</v>
      </c>
      <c r="G1009" s="432">
        <v>8.4700000000000006</v>
      </c>
      <c r="H1009" s="432">
        <v>5693.4</v>
      </c>
      <c r="I1009" s="432">
        <v>0</v>
      </c>
      <c r="J1009" s="432">
        <v>5684.93</v>
      </c>
    </row>
    <row r="1010" spans="1:10" s="333" customFormat="1" x14ac:dyDescent="0.2">
      <c r="A1010" s="333" t="str">
        <f t="shared" si="15"/>
        <v>312TL</v>
      </c>
      <c r="B1010" t="s">
        <v>1192</v>
      </c>
      <c r="C1010"/>
      <c r="D1010" t="s">
        <v>1867</v>
      </c>
      <c r="E1010" t="s">
        <v>3457</v>
      </c>
      <c r="F1010" t="s">
        <v>2525</v>
      </c>
      <c r="G1010" s="432">
        <v>283883.2</v>
      </c>
      <c r="H1010" s="432">
        <v>569914.81999999995</v>
      </c>
      <c r="I1010" s="432">
        <v>0</v>
      </c>
      <c r="J1010" s="432">
        <v>286031.62</v>
      </c>
    </row>
    <row r="1011" spans="1:10" s="333" customFormat="1" x14ac:dyDescent="0.2">
      <c r="A1011" s="333" t="str">
        <f t="shared" si="15"/>
        <v>31200TL</v>
      </c>
      <c r="B1011" t="s">
        <v>1193</v>
      </c>
      <c r="C1011"/>
      <c r="D1011" t="s">
        <v>1867</v>
      </c>
      <c r="E1011" t="s">
        <v>1163</v>
      </c>
      <c r="F1011" t="s">
        <v>2525</v>
      </c>
      <c r="G1011" s="432">
        <v>283883.2</v>
      </c>
      <c r="H1011" s="432">
        <v>569914.81999999995</v>
      </c>
      <c r="I1011" s="432">
        <v>0</v>
      </c>
      <c r="J1011" s="432">
        <v>286031.62</v>
      </c>
    </row>
    <row r="1012" spans="1:10" s="333" customFormat="1" x14ac:dyDescent="0.2">
      <c r="A1012" s="333" t="str">
        <f t="shared" si="15"/>
        <v>312000TL</v>
      </c>
      <c r="B1012" t="s">
        <v>1194</v>
      </c>
      <c r="C1012"/>
      <c r="D1012" t="s">
        <v>1867</v>
      </c>
      <c r="E1012" t="s">
        <v>1195</v>
      </c>
      <c r="F1012" t="s">
        <v>2525</v>
      </c>
      <c r="G1012" s="432">
        <v>81844.039999999994</v>
      </c>
      <c r="H1012" s="432">
        <v>207639.97</v>
      </c>
      <c r="I1012" s="432">
        <v>0</v>
      </c>
      <c r="J1012" s="432">
        <v>125795.93</v>
      </c>
    </row>
    <row r="1013" spans="1:10" s="333" customFormat="1" x14ac:dyDescent="0.2">
      <c r="A1013" s="333" t="str">
        <f t="shared" si="15"/>
        <v>312000TL</v>
      </c>
      <c r="B1013" t="s">
        <v>1194</v>
      </c>
      <c r="C1013" t="s">
        <v>628</v>
      </c>
      <c r="D1013" t="s">
        <v>1867</v>
      </c>
      <c r="E1013" t="s">
        <v>2618</v>
      </c>
      <c r="F1013" t="s">
        <v>2525</v>
      </c>
      <c r="G1013" s="432">
        <v>81844.039999999994</v>
      </c>
      <c r="H1013" s="432">
        <v>207639.97</v>
      </c>
      <c r="I1013" s="432">
        <v>0</v>
      </c>
      <c r="J1013" s="432">
        <v>125795.93</v>
      </c>
    </row>
    <row r="1014" spans="1:10" s="333" customFormat="1" x14ac:dyDescent="0.2">
      <c r="A1014" s="333" t="str">
        <f t="shared" si="15"/>
        <v>312001TL</v>
      </c>
      <c r="B1014" t="s">
        <v>1196</v>
      </c>
      <c r="C1014"/>
      <c r="D1014" t="s">
        <v>1867</v>
      </c>
      <c r="E1014" t="s">
        <v>1197</v>
      </c>
      <c r="F1014" t="s">
        <v>2525</v>
      </c>
      <c r="G1014" s="432">
        <v>202023.14</v>
      </c>
      <c r="H1014" s="432">
        <v>359267.59</v>
      </c>
      <c r="I1014" s="432">
        <v>0</v>
      </c>
      <c r="J1014" s="432">
        <v>157244.45000000001</v>
      </c>
    </row>
    <row r="1015" spans="1:10" s="333" customFormat="1" x14ac:dyDescent="0.2">
      <c r="A1015" s="333" t="str">
        <f t="shared" si="15"/>
        <v>312001TL</v>
      </c>
      <c r="B1015" t="s">
        <v>1196</v>
      </c>
      <c r="C1015" t="s">
        <v>1905</v>
      </c>
      <c r="D1015" t="s">
        <v>1867</v>
      </c>
      <c r="E1015" t="s">
        <v>2618</v>
      </c>
      <c r="F1015" t="s">
        <v>2525</v>
      </c>
      <c r="G1015" s="432">
        <v>202023.14</v>
      </c>
      <c r="H1015" s="432">
        <v>359267.59</v>
      </c>
      <c r="I1015" s="432">
        <v>0</v>
      </c>
      <c r="J1015" s="432">
        <v>157244.45000000001</v>
      </c>
    </row>
    <row r="1016" spans="1:10" s="333" customFormat="1" x14ac:dyDescent="0.2">
      <c r="A1016" s="333" t="str">
        <f t="shared" si="15"/>
        <v>312002TL</v>
      </c>
      <c r="B1016" t="s">
        <v>149</v>
      </c>
      <c r="C1016"/>
      <c r="D1016" t="s">
        <v>1867</v>
      </c>
      <c r="E1016" t="s">
        <v>150</v>
      </c>
      <c r="F1016" t="s">
        <v>2525</v>
      </c>
      <c r="G1016" s="432">
        <v>8.1199999999999992</v>
      </c>
      <c r="H1016" s="432">
        <v>1860.5</v>
      </c>
      <c r="I1016" s="432">
        <v>0</v>
      </c>
      <c r="J1016" s="432">
        <v>1852.38</v>
      </c>
    </row>
    <row r="1017" spans="1:10" s="333" customFormat="1" x14ac:dyDescent="0.2">
      <c r="A1017" s="333" t="str">
        <f t="shared" si="15"/>
        <v>312002TL</v>
      </c>
      <c r="B1017" t="s">
        <v>149</v>
      </c>
      <c r="C1017" t="s">
        <v>151</v>
      </c>
      <c r="D1017" t="s">
        <v>1867</v>
      </c>
      <c r="E1017" t="s">
        <v>2618</v>
      </c>
      <c r="F1017" t="s">
        <v>2525</v>
      </c>
      <c r="G1017" s="432">
        <v>8.1199999999999992</v>
      </c>
      <c r="H1017" s="432">
        <v>1860.5</v>
      </c>
      <c r="I1017" s="432">
        <v>0</v>
      </c>
      <c r="J1017" s="432">
        <v>1852.38</v>
      </c>
    </row>
    <row r="1018" spans="1:10" s="333" customFormat="1" x14ac:dyDescent="0.2">
      <c r="A1018" s="333" t="str">
        <f t="shared" si="15"/>
        <v>312004TL</v>
      </c>
      <c r="B1018" t="s">
        <v>152</v>
      </c>
      <c r="C1018"/>
      <c r="D1018" t="s">
        <v>1867</v>
      </c>
      <c r="E1018" t="s">
        <v>153</v>
      </c>
      <c r="F1018" t="s">
        <v>2525</v>
      </c>
      <c r="G1018" s="432">
        <v>7.9</v>
      </c>
      <c r="H1018" s="432">
        <v>1146.76</v>
      </c>
      <c r="I1018" s="432">
        <v>0</v>
      </c>
      <c r="J1018" s="432">
        <v>1138.8599999999999</v>
      </c>
    </row>
    <row r="1019" spans="1:10" s="333" customFormat="1" x14ac:dyDescent="0.2">
      <c r="A1019" s="333" t="str">
        <f t="shared" si="15"/>
        <v>312004TL</v>
      </c>
      <c r="B1019" t="s">
        <v>152</v>
      </c>
      <c r="C1019" t="s">
        <v>154</v>
      </c>
      <c r="D1019" t="s">
        <v>1867</v>
      </c>
      <c r="E1019" t="s">
        <v>2618</v>
      </c>
      <c r="F1019" t="s">
        <v>2525</v>
      </c>
      <c r="G1019" s="432">
        <v>7.9</v>
      </c>
      <c r="H1019" s="432">
        <v>1146.76</v>
      </c>
      <c r="I1019" s="432">
        <v>0</v>
      </c>
      <c r="J1019" s="432">
        <v>1138.8599999999999</v>
      </c>
    </row>
    <row r="1020" spans="1:10" s="333" customFormat="1" x14ac:dyDescent="0.2">
      <c r="A1020" s="333" t="str">
        <f t="shared" si="15"/>
        <v>314TL</v>
      </c>
      <c r="B1020" t="s">
        <v>1198</v>
      </c>
      <c r="C1020"/>
      <c r="D1020" t="s">
        <v>1867</v>
      </c>
      <c r="E1020" t="s">
        <v>1199</v>
      </c>
      <c r="F1020" t="s">
        <v>2525</v>
      </c>
      <c r="G1020" s="432">
        <v>740020582.84000003</v>
      </c>
      <c r="H1020" s="432">
        <v>863858913.79999995</v>
      </c>
      <c r="I1020" s="432">
        <v>0</v>
      </c>
      <c r="J1020" s="432">
        <v>123838330.95999999</v>
      </c>
    </row>
    <row r="1021" spans="1:10" s="333" customFormat="1" x14ac:dyDescent="0.2">
      <c r="A1021" s="333" t="str">
        <f t="shared" si="15"/>
        <v>31400TL</v>
      </c>
      <c r="B1021" t="s">
        <v>2941</v>
      </c>
      <c r="C1021"/>
      <c r="D1021" t="s">
        <v>1867</v>
      </c>
      <c r="E1021" t="s">
        <v>1118</v>
      </c>
      <c r="F1021" t="s">
        <v>2525</v>
      </c>
      <c r="G1021" s="432">
        <v>39011.71</v>
      </c>
      <c r="H1021" s="432">
        <v>1067861.93</v>
      </c>
      <c r="I1021" s="432">
        <v>0</v>
      </c>
      <c r="J1021" s="432">
        <v>1028850.22</v>
      </c>
    </row>
    <row r="1022" spans="1:10" s="333" customFormat="1" x14ac:dyDescent="0.2">
      <c r="A1022" s="333" t="str">
        <f t="shared" si="15"/>
        <v>314000TL</v>
      </c>
      <c r="B1022" t="s">
        <v>2942</v>
      </c>
      <c r="C1022"/>
      <c r="D1022" t="s">
        <v>1867</v>
      </c>
      <c r="E1022" t="s">
        <v>1165</v>
      </c>
      <c r="F1022" t="s">
        <v>2525</v>
      </c>
      <c r="G1022" s="432">
        <v>39011.71</v>
      </c>
      <c r="H1022" s="432">
        <v>1067861.93</v>
      </c>
      <c r="I1022" s="432">
        <v>0</v>
      </c>
      <c r="J1022" s="432">
        <v>1028850.22</v>
      </c>
    </row>
    <row r="1023" spans="1:10" s="333" customFormat="1" x14ac:dyDescent="0.2">
      <c r="A1023" s="333" t="str">
        <f t="shared" si="15"/>
        <v>314000TL</v>
      </c>
      <c r="B1023" t="s">
        <v>2942</v>
      </c>
      <c r="C1023" t="s">
        <v>2943</v>
      </c>
      <c r="D1023" t="s">
        <v>1867</v>
      </c>
      <c r="E1023" t="s">
        <v>3449</v>
      </c>
      <c r="F1023" t="s">
        <v>2525</v>
      </c>
      <c r="G1023" s="432">
        <v>39011.71</v>
      </c>
      <c r="H1023" s="432">
        <v>1067861.93</v>
      </c>
      <c r="I1023" s="432">
        <v>0</v>
      </c>
      <c r="J1023" s="432">
        <v>1028850.22</v>
      </c>
    </row>
    <row r="1024" spans="1:10" s="333" customFormat="1" x14ac:dyDescent="0.2">
      <c r="A1024" s="333" t="str">
        <f t="shared" si="15"/>
        <v>31420TL</v>
      </c>
      <c r="B1024" t="s">
        <v>1200</v>
      </c>
      <c r="C1024"/>
      <c r="D1024" t="s">
        <v>1867</v>
      </c>
      <c r="E1024" t="s">
        <v>1122</v>
      </c>
      <c r="F1024" t="s">
        <v>2525</v>
      </c>
      <c r="G1024" s="432">
        <v>1729663.89</v>
      </c>
      <c r="H1024" s="432">
        <v>4084671.54</v>
      </c>
      <c r="I1024" s="432">
        <v>0</v>
      </c>
      <c r="J1024" s="432">
        <v>2355007.65</v>
      </c>
    </row>
    <row r="1025" spans="1:10" s="333" customFormat="1" x14ac:dyDescent="0.2">
      <c r="A1025" s="333" t="str">
        <f t="shared" si="15"/>
        <v>314200TL</v>
      </c>
      <c r="B1025" t="s">
        <v>1201</v>
      </c>
      <c r="C1025"/>
      <c r="D1025" t="s">
        <v>1867</v>
      </c>
      <c r="E1025" t="s">
        <v>1165</v>
      </c>
      <c r="F1025" t="s">
        <v>2525</v>
      </c>
      <c r="G1025" s="432">
        <v>763273.2</v>
      </c>
      <c r="H1025" s="432">
        <v>1123347.8899999999</v>
      </c>
      <c r="I1025" s="432">
        <v>0</v>
      </c>
      <c r="J1025" s="432">
        <v>360074.69</v>
      </c>
    </row>
    <row r="1026" spans="1:10" s="333" customFormat="1" x14ac:dyDescent="0.2">
      <c r="A1026" s="333" t="str">
        <f t="shared" si="15"/>
        <v>314200TL</v>
      </c>
      <c r="B1026" t="s">
        <v>1201</v>
      </c>
      <c r="C1026" t="s">
        <v>3174</v>
      </c>
      <c r="D1026" t="s">
        <v>1867</v>
      </c>
      <c r="E1026" t="s">
        <v>3449</v>
      </c>
      <c r="F1026" t="s">
        <v>2525</v>
      </c>
      <c r="G1026" s="432">
        <v>662969.71</v>
      </c>
      <c r="H1026" s="432">
        <v>972174.23</v>
      </c>
      <c r="I1026" s="432">
        <v>0</v>
      </c>
      <c r="J1026" s="432">
        <v>309204.52</v>
      </c>
    </row>
    <row r="1027" spans="1:10" s="333" customFormat="1" x14ac:dyDescent="0.2">
      <c r="A1027" s="333" t="str">
        <f t="shared" ref="A1027:A1090" si="16">CONCATENATE(B1027,D1027)</f>
        <v>314200TL</v>
      </c>
      <c r="B1027" t="s">
        <v>1201</v>
      </c>
      <c r="C1027" t="s">
        <v>2944</v>
      </c>
      <c r="D1027" t="s">
        <v>1867</v>
      </c>
      <c r="E1027" t="s">
        <v>3449</v>
      </c>
      <c r="F1027" t="s">
        <v>2525</v>
      </c>
      <c r="G1027" s="432">
        <v>100268.49</v>
      </c>
      <c r="H1027" s="432">
        <v>100268.49</v>
      </c>
      <c r="I1027" s="432">
        <v>0</v>
      </c>
      <c r="J1027" s="432">
        <v>0</v>
      </c>
    </row>
    <row r="1028" spans="1:10" s="333" customFormat="1" x14ac:dyDescent="0.2">
      <c r="A1028" s="333" t="str">
        <f t="shared" si="16"/>
        <v>314200TL</v>
      </c>
      <c r="B1028" t="s">
        <v>1201</v>
      </c>
      <c r="C1028" t="s">
        <v>3458</v>
      </c>
      <c r="D1028" t="s">
        <v>1867</v>
      </c>
      <c r="E1028" t="s">
        <v>3449</v>
      </c>
      <c r="F1028" t="s">
        <v>2525</v>
      </c>
      <c r="G1028" s="432">
        <v>14.96</v>
      </c>
      <c r="H1028" s="432">
        <v>48024.67</v>
      </c>
      <c r="I1028" s="432">
        <v>0</v>
      </c>
      <c r="J1028" s="432">
        <v>48009.71</v>
      </c>
    </row>
    <row r="1029" spans="1:10" s="333" customFormat="1" x14ac:dyDescent="0.2">
      <c r="A1029" s="333" t="str">
        <f t="shared" si="16"/>
        <v>314200TL</v>
      </c>
      <c r="B1029" t="s">
        <v>1201</v>
      </c>
      <c r="C1029" t="s">
        <v>629</v>
      </c>
      <c r="D1029" t="s">
        <v>1867</v>
      </c>
      <c r="E1029" t="s">
        <v>3449</v>
      </c>
      <c r="F1029" t="s">
        <v>2525</v>
      </c>
      <c r="G1029" s="432">
        <v>20.04</v>
      </c>
      <c r="H1029" s="432">
        <v>2880.5</v>
      </c>
      <c r="I1029" s="432">
        <v>0</v>
      </c>
      <c r="J1029" s="432">
        <v>2860.46</v>
      </c>
    </row>
    <row r="1030" spans="1:10" s="333" customFormat="1" x14ac:dyDescent="0.2">
      <c r="A1030" s="333" t="str">
        <f t="shared" si="16"/>
        <v>314201TL</v>
      </c>
      <c r="B1030" t="s">
        <v>630</v>
      </c>
      <c r="C1030"/>
      <c r="D1030" t="s">
        <v>1867</v>
      </c>
      <c r="E1030" t="s">
        <v>1167</v>
      </c>
      <c r="F1030" t="s">
        <v>2525</v>
      </c>
      <c r="G1030" s="432">
        <v>918140.75</v>
      </c>
      <c r="H1030" s="432">
        <v>2913073.71</v>
      </c>
      <c r="I1030" s="432">
        <v>0</v>
      </c>
      <c r="J1030" s="432">
        <v>1994932.96</v>
      </c>
    </row>
    <row r="1031" spans="1:10" s="333" customFormat="1" x14ac:dyDescent="0.2">
      <c r="A1031" s="333" t="str">
        <f t="shared" si="16"/>
        <v>314201TL</v>
      </c>
      <c r="B1031" t="s">
        <v>630</v>
      </c>
      <c r="C1031" t="s">
        <v>631</v>
      </c>
      <c r="D1031" t="s">
        <v>1867</v>
      </c>
      <c r="E1031" t="s">
        <v>3449</v>
      </c>
      <c r="F1031" t="s">
        <v>2525</v>
      </c>
      <c r="G1031" s="432">
        <v>918140.75</v>
      </c>
      <c r="H1031" s="432">
        <v>2913073.71</v>
      </c>
      <c r="I1031" s="432">
        <v>0</v>
      </c>
      <c r="J1031" s="432">
        <v>1994932.96</v>
      </c>
    </row>
    <row r="1032" spans="1:10" s="333" customFormat="1" x14ac:dyDescent="0.2">
      <c r="A1032" s="333" t="str">
        <f t="shared" si="16"/>
        <v>314202TL</v>
      </c>
      <c r="B1032" t="s">
        <v>3175</v>
      </c>
      <c r="C1032"/>
      <c r="D1032" t="s">
        <v>1867</v>
      </c>
      <c r="E1032" t="s">
        <v>1169</v>
      </c>
      <c r="F1032" t="s">
        <v>2525</v>
      </c>
      <c r="G1032" s="432">
        <v>48249.94</v>
      </c>
      <c r="H1032" s="432">
        <v>48249.94</v>
      </c>
      <c r="I1032" s="432">
        <v>0</v>
      </c>
      <c r="J1032" s="432">
        <v>0</v>
      </c>
    </row>
    <row r="1033" spans="1:10" s="333" customFormat="1" x14ac:dyDescent="0.2">
      <c r="A1033" s="333" t="str">
        <f t="shared" si="16"/>
        <v>314202TL</v>
      </c>
      <c r="B1033" t="s">
        <v>3175</v>
      </c>
      <c r="C1033" t="s">
        <v>3176</v>
      </c>
      <c r="D1033" t="s">
        <v>1867</v>
      </c>
      <c r="E1033" t="s">
        <v>3449</v>
      </c>
      <c r="F1033" t="s">
        <v>2525</v>
      </c>
      <c r="G1033" s="432">
        <v>48249.94</v>
      </c>
      <c r="H1033" s="432">
        <v>48249.94</v>
      </c>
      <c r="I1033" s="432">
        <v>0</v>
      </c>
      <c r="J1033" s="432">
        <v>0</v>
      </c>
    </row>
    <row r="1034" spans="1:10" s="333" customFormat="1" x14ac:dyDescent="0.2">
      <c r="A1034" s="333" t="str">
        <f t="shared" si="16"/>
        <v>31421TL</v>
      </c>
      <c r="B1034" t="s">
        <v>1202</v>
      </c>
      <c r="C1034"/>
      <c r="D1034" t="s">
        <v>1867</v>
      </c>
      <c r="E1034" t="s">
        <v>1126</v>
      </c>
      <c r="F1034" t="s">
        <v>2525</v>
      </c>
      <c r="G1034" s="432">
        <v>738191792.77999997</v>
      </c>
      <c r="H1034" s="432">
        <v>858247169.83000004</v>
      </c>
      <c r="I1034" s="432">
        <v>0</v>
      </c>
      <c r="J1034" s="432">
        <v>120055377.05</v>
      </c>
    </row>
    <row r="1035" spans="1:10" s="333" customFormat="1" x14ac:dyDescent="0.2">
      <c r="A1035" s="333" t="str">
        <f t="shared" si="16"/>
        <v>314210TL</v>
      </c>
      <c r="B1035" t="s">
        <v>1203</v>
      </c>
      <c r="C1035"/>
      <c r="D1035" t="s">
        <v>1867</v>
      </c>
      <c r="E1035" t="s">
        <v>1165</v>
      </c>
      <c r="F1035" t="s">
        <v>2525</v>
      </c>
      <c r="G1035" s="432">
        <v>604743813.13</v>
      </c>
      <c r="H1035" s="432">
        <v>633732012.16999996</v>
      </c>
      <c r="I1035" s="432">
        <v>0</v>
      </c>
      <c r="J1035" s="432">
        <v>28988199.039999999</v>
      </c>
    </row>
    <row r="1036" spans="1:10" s="333" customFormat="1" x14ac:dyDescent="0.2">
      <c r="A1036" s="333" t="str">
        <f t="shared" si="16"/>
        <v>314210TL</v>
      </c>
      <c r="B1036" t="s">
        <v>1203</v>
      </c>
      <c r="C1036" t="s">
        <v>632</v>
      </c>
      <c r="D1036" t="s">
        <v>1867</v>
      </c>
      <c r="E1036" t="s">
        <v>3449</v>
      </c>
      <c r="F1036" t="s">
        <v>2525</v>
      </c>
      <c r="G1036" s="432">
        <v>553133716.36000001</v>
      </c>
      <c r="H1036" s="432">
        <v>582104181.00999999</v>
      </c>
      <c r="I1036" s="432">
        <v>0</v>
      </c>
      <c r="J1036" s="432">
        <v>28970464.649999999</v>
      </c>
    </row>
    <row r="1037" spans="1:10" s="333" customFormat="1" x14ac:dyDescent="0.2">
      <c r="A1037" s="333" t="str">
        <f t="shared" si="16"/>
        <v>314210TL</v>
      </c>
      <c r="B1037" t="s">
        <v>1203</v>
      </c>
      <c r="C1037" t="s">
        <v>155</v>
      </c>
      <c r="D1037" t="s">
        <v>1867</v>
      </c>
      <c r="E1037" t="s">
        <v>3449</v>
      </c>
      <c r="F1037" t="s">
        <v>2525</v>
      </c>
      <c r="G1037" s="432">
        <v>91086.48</v>
      </c>
      <c r="H1037" s="432">
        <v>91086.48</v>
      </c>
      <c r="I1037" s="432">
        <v>0</v>
      </c>
      <c r="J1037" s="432">
        <v>0</v>
      </c>
    </row>
    <row r="1038" spans="1:10" s="333" customFormat="1" x14ac:dyDescent="0.2">
      <c r="A1038" s="333" t="str">
        <f t="shared" si="16"/>
        <v>314210TL</v>
      </c>
      <c r="B1038" t="s">
        <v>1203</v>
      </c>
      <c r="C1038" t="s">
        <v>3177</v>
      </c>
      <c r="D1038" t="s">
        <v>1867</v>
      </c>
      <c r="E1038" t="s">
        <v>3449</v>
      </c>
      <c r="F1038" t="s">
        <v>2525</v>
      </c>
      <c r="G1038" s="432">
        <v>41676.43</v>
      </c>
      <c r="H1038" s="432">
        <v>41676.43</v>
      </c>
      <c r="I1038" s="432">
        <v>0</v>
      </c>
      <c r="J1038" s="432">
        <v>0</v>
      </c>
    </row>
    <row r="1039" spans="1:10" s="333" customFormat="1" x14ac:dyDescent="0.2">
      <c r="A1039" s="333" t="str">
        <f t="shared" si="16"/>
        <v>314210TL</v>
      </c>
      <c r="B1039" t="s">
        <v>1203</v>
      </c>
      <c r="C1039" t="s">
        <v>2708</v>
      </c>
      <c r="D1039" t="s">
        <v>1867</v>
      </c>
      <c r="E1039" t="s">
        <v>3449</v>
      </c>
      <c r="F1039" t="s">
        <v>2525</v>
      </c>
      <c r="G1039" s="432">
        <v>50485013.5</v>
      </c>
      <c r="H1039" s="432">
        <v>50485013.5</v>
      </c>
      <c r="I1039" s="432">
        <v>0</v>
      </c>
      <c r="J1039" s="432">
        <v>0</v>
      </c>
    </row>
    <row r="1040" spans="1:10" s="333" customFormat="1" x14ac:dyDescent="0.2">
      <c r="A1040" s="333" t="str">
        <f t="shared" si="16"/>
        <v>314210TL</v>
      </c>
      <c r="B1040" t="s">
        <v>1203</v>
      </c>
      <c r="C1040" t="s">
        <v>156</v>
      </c>
      <c r="D1040" t="s">
        <v>1867</v>
      </c>
      <c r="E1040" t="s">
        <v>3449</v>
      </c>
      <c r="F1040" t="s">
        <v>2525</v>
      </c>
      <c r="G1040" s="432">
        <v>992199.71</v>
      </c>
      <c r="H1040" s="432">
        <v>992199.71</v>
      </c>
      <c r="I1040" s="432">
        <v>0</v>
      </c>
      <c r="J1040" s="432">
        <v>0</v>
      </c>
    </row>
    <row r="1041" spans="1:10" s="333" customFormat="1" x14ac:dyDescent="0.2">
      <c r="A1041" s="333" t="str">
        <f t="shared" si="16"/>
        <v>314210TL</v>
      </c>
      <c r="B1041" t="s">
        <v>1203</v>
      </c>
      <c r="C1041" t="s">
        <v>1906</v>
      </c>
      <c r="D1041" t="s">
        <v>1867</v>
      </c>
      <c r="E1041" t="s">
        <v>3449</v>
      </c>
      <c r="F1041" t="s">
        <v>2525</v>
      </c>
      <c r="G1041" s="432">
        <v>120.65</v>
      </c>
      <c r="H1041" s="432">
        <v>17855.04</v>
      </c>
      <c r="I1041" s="432">
        <v>0</v>
      </c>
      <c r="J1041" s="432">
        <v>17734.39</v>
      </c>
    </row>
    <row r="1042" spans="1:10" s="333" customFormat="1" x14ac:dyDescent="0.2">
      <c r="A1042" s="333" t="str">
        <f t="shared" si="16"/>
        <v>314211TL</v>
      </c>
      <c r="B1042" t="s">
        <v>1204</v>
      </c>
      <c r="C1042"/>
      <c r="D1042" t="s">
        <v>1867</v>
      </c>
      <c r="E1042" t="s">
        <v>1167</v>
      </c>
      <c r="F1042" t="s">
        <v>2525</v>
      </c>
      <c r="G1042" s="432">
        <v>102547066.05</v>
      </c>
      <c r="H1042" s="432">
        <v>193594033.34</v>
      </c>
      <c r="I1042" s="432">
        <v>0</v>
      </c>
      <c r="J1042" s="432">
        <v>91046967.290000007</v>
      </c>
    </row>
    <row r="1043" spans="1:10" s="333" customFormat="1" x14ac:dyDescent="0.2">
      <c r="A1043" s="333" t="str">
        <f t="shared" si="16"/>
        <v>314211TL</v>
      </c>
      <c r="B1043" t="s">
        <v>1204</v>
      </c>
      <c r="C1043" t="s">
        <v>157</v>
      </c>
      <c r="D1043" t="s">
        <v>1867</v>
      </c>
      <c r="E1043" t="s">
        <v>3449</v>
      </c>
      <c r="F1043" t="s">
        <v>2525</v>
      </c>
      <c r="G1043" s="432">
        <v>2526543.0499999998</v>
      </c>
      <c r="H1043" s="432">
        <v>6454013.8600000003</v>
      </c>
      <c r="I1043" s="432">
        <v>0</v>
      </c>
      <c r="J1043" s="432">
        <v>3927470.81</v>
      </c>
    </row>
    <row r="1044" spans="1:10" s="333" customFormat="1" x14ac:dyDescent="0.2">
      <c r="A1044" s="333" t="str">
        <f t="shared" si="16"/>
        <v>314211TL</v>
      </c>
      <c r="B1044" t="s">
        <v>1204</v>
      </c>
      <c r="C1044" t="s">
        <v>3178</v>
      </c>
      <c r="D1044" t="s">
        <v>1867</v>
      </c>
      <c r="E1044" t="s">
        <v>3449</v>
      </c>
      <c r="F1044" t="s">
        <v>2525</v>
      </c>
      <c r="G1044" s="432">
        <v>1830665.75</v>
      </c>
      <c r="H1044" s="432">
        <v>1830665.75</v>
      </c>
      <c r="I1044" s="432">
        <v>0</v>
      </c>
      <c r="J1044" s="432">
        <v>0</v>
      </c>
    </row>
    <row r="1045" spans="1:10" s="333" customFormat="1" x14ac:dyDescent="0.2">
      <c r="A1045" s="333" t="str">
        <f t="shared" si="16"/>
        <v>314211TL</v>
      </c>
      <c r="B1045" t="s">
        <v>1204</v>
      </c>
      <c r="C1045" t="s">
        <v>3459</v>
      </c>
      <c r="D1045" t="s">
        <v>1867</v>
      </c>
      <c r="E1045" t="s">
        <v>3449</v>
      </c>
      <c r="F1045" t="s">
        <v>2525</v>
      </c>
      <c r="G1045" s="432">
        <v>101900</v>
      </c>
      <c r="H1045" s="432">
        <v>101900</v>
      </c>
      <c r="I1045" s="432">
        <v>0</v>
      </c>
      <c r="J1045" s="432">
        <v>0</v>
      </c>
    </row>
    <row r="1046" spans="1:10" s="333" customFormat="1" x14ac:dyDescent="0.2">
      <c r="A1046" s="333" t="str">
        <f t="shared" si="16"/>
        <v>314211TL</v>
      </c>
      <c r="B1046" t="s">
        <v>1204</v>
      </c>
      <c r="C1046" t="s">
        <v>1907</v>
      </c>
      <c r="D1046" t="s">
        <v>1867</v>
      </c>
      <c r="E1046" t="s">
        <v>3449</v>
      </c>
      <c r="F1046" t="s">
        <v>2525</v>
      </c>
      <c r="G1046" s="432">
        <v>15607350</v>
      </c>
      <c r="H1046" s="432">
        <v>26784910.98</v>
      </c>
      <c r="I1046" s="432">
        <v>0</v>
      </c>
      <c r="J1046" s="432">
        <v>11177560.98</v>
      </c>
    </row>
    <row r="1047" spans="1:10" s="333" customFormat="1" x14ac:dyDescent="0.2">
      <c r="A1047" s="333" t="str">
        <f t="shared" si="16"/>
        <v>314211TL</v>
      </c>
      <c r="B1047" t="s">
        <v>1204</v>
      </c>
      <c r="C1047" t="s">
        <v>2709</v>
      </c>
      <c r="D1047" t="s">
        <v>1867</v>
      </c>
      <c r="E1047" t="s">
        <v>3449</v>
      </c>
      <c r="F1047" t="s">
        <v>2525</v>
      </c>
      <c r="G1047" s="432">
        <v>82480607.25</v>
      </c>
      <c r="H1047" s="432">
        <v>158422542.75</v>
      </c>
      <c r="I1047" s="432">
        <v>0</v>
      </c>
      <c r="J1047" s="432">
        <v>75941935.5</v>
      </c>
    </row>
    <row r="1048" spans="1:10" s="333" customFormat="1" x14ac:dyDescent="0.2">
      <c r="A1048" s="333" t="str">
        <f t="shared" si="16"/>
        <v>314212TL</v>
      </c>
      <c r="B1048" t="s">
        <v>438</v>
      </c>
      <c r="C1048"/>
      <c r="D1048" t="s">
        <v>1867</v>
      </c>
      <c r="E1048" t="s">
        <v>1169</v>
      </c>
      <c r="F1048" t="s">
        <v>2525</v>
      </c>
      <c r="G1048" s="432">
        <v>19663654.800000001</v>
      </c>
      <c r="H1048" s="432">
        <v>19683865.52</v>
      </c>
      <c r="I1048" s="432">
        <v>0</v>
      </c>
      <c r="J1048" s="432">
        <v>20210.72</v>
      </c>
    </row>
    <row r="1049" spans="1:10" s="333" customFormat="1" x14ac:dyDescent="0.2">
      <c r="A1049" s="333" t="str">
        <f t="shared" si="16"/>
        <v>314212TL</v>
      </c>
      <c r="B1049" t="s">
        <v>438</v>
      </c>
      <c r="C1049" t="s">
        <v>439</v>
      </c>
      <c r="D1049" t="s">
        <v>1867</v>
      </c>
      <c r="E1049" t="s">
        <v>3449</v>
      </c>
      <c r="F1049" t="s">
        <v>2525</v>
      </c>
      <c r="G1049" s="432">
        <v>19663654.800000001</v>
      </c>
      <c r="H1049" s="432">
        <v>19683865.52</v>
      </c>
      <c r="I1049" s="432">
        <v>0</v>
      </c>
      <c r="J1049" s="432">
        <v>20210.72</v>
      </c>
    </row>
    <row r="1050" spans="1:10" s="333" customFormat="1" x14ac:dyDescent="0.2">
      <c r="A1050" s="333" t="str">
        <f t="shared" si="16"/>
        <v>314213TL</v>
      </c>
      <c r="B1050" t="s">
        <v>158</v>
      </c>
      <c r="C1050"/>
      <c r="D1050" t="s">
        <v>1867</v>
      </c>
      <c r="E1050" t="s">
        <v>1171</v>
      </c>
      <c r="F1050" t="s">
        <v>2525</v>
      </c>
      <c r="G1050" s="432">
        <v>11015958.800000001</v>
      </c>
      <c r="H1050" s="432">
        <v>11015958.800000001</v>
      </c>
      <c r="I1050" s="432">
        <v>0</v>
      </c>
      <c r="J1050" s="432">
        <v>0</v>
      </c>
    </row>
    <row r="1051" spans="1:10" s="333" customFormat="1" x14ac:dyDescent="0.2">
      <c r="A1051" s="333" t="str">
        <f t="shared" si="16"/>
        <v>314213TL</v>
      </c>
      <c r="B1051" t="s">
        <v>158</v>
      </c>
      <c r="C1051" t="s">
        <v>2945</v>
      </c>
      <c r="D1051" t="s">
        <v>1867</v>
      </c>
      <c r="E1051" t="s">
        <v>3449</v>
      </c>
      <c r="F1051" t="s">
        <v>2525</v>
      </c>
      <c r="G1051" s="432">
        <v>16971.45</v>
      </c>
      <c r="H1051" s="432">
        <v>16971.45</v>
      </c>
      <c r="I1051" s="432">
        <v>0</v>
      </c>
      <c r="J1051" s="432">
        <v>0</v>
      </c>
    </row>
    <row r="1052" spans="1:10" s="333" customFormat="1" x14ac:dyDescent="0.2">
      <c r="A1052" s="333" t="str">
        <f t="shared" si="16"/>
        <v>314213TL</v>
      </c>
      <c r="B1052" t="s">
        <v>158</v>
      </c>
      <c r="C1052" t="s">
        <v>159</v>
      </c>
      <c r="D1052" t="s">
        <v>1867</v>
      </c>
      <c r="E1052" t="s">
        <v>3449</v>
      </c>
      <c r="F1052" t="s">
        <v>2525</v>
      </c>
      <c r="G1052" s="432">
        <v>10998987.35</v>
      </c>
      <c r="H1052" s="432">
        <v>10998987.35</v>
      </c>
      <c r="I1052" s="432">
        <v>0</v>
      </c>
      <c r="J1052" s="432">
        <v>0</v>
      </c>
    </row>
    <row r="1053" spans="1:10" s="333" customFormat="1" x14ac:dyDescent="0.2">
      <c r="A1053" s="333" t="str">
        <f t="shared" si="16"/>
        <v>314214TL</v>
      </c>
      <c r="B1053" t="s">
        <v>2710</v>
      </c>
      <c r="C1053"/>
      <c r="D1053" t="s">
        <v>1867</v>
      </c>
      <c r="E1053" t="s">
        <v>1173</v>
      </c>
      <c r="F1053" t="s">
        <v>2525</v>
      </c>
      <c r="G1053" s="432">
        <v>221300</v>
      </c>
      <c r="H1053" s="432">
        <v>221300</v>
      </c>
      <c r="I1053" s="432">
        <v>0</v>
      </c>
      <c r="J1053" s="432">
        <v>0</v>
      </c>
    </row>
    <row r="1054" spans="1:10" s="333" customFormat="1" x14ac:dyDescent="0.2">
      <c r="A1054" s="333" t="str">
        <f t="shared" si="16"/>
        <v>314214TL</v>
      </c>
      <c r="B1054" t="s">
        <v>2710</v>
      </c>
      <c r="C1054" t="s">
        <v>2711</v>
      </c>
      <c r="D1054" t="s">
        <v>1867</v>
      </c>
      <c r="E1054" t="s">
        <v>3449</v>
      </c>
      <c r="F1054" t="s">
        <v>2525</v>
      </c>
      <c r="G1054" s="432">
        <v>221300</v>
      </c>
      <c r="H1054" s="432">
        <v>221300</v>
      </c>
      <c r="I1054" s="432">
        <v>0</v>
      </c>
      <c r="J1054" s="432">
        <v>0</v>
      </c>
    </row>
    <row r="1055" spans="1:10" s="333" customFormat="1" x14ac:dyDescent="0.2">
      <c r="A1055" s="333" t="str">
        <f t="shared" si="16"/>
        <v>31425TL</v>
      </c>
      <c r="B1055" t="s">
        <v>1205</v>
      </c>
      <c r="C1055"/>
      <c r="D1055" t="s">
        <v>1867</v>
      </c>
      <c r="E1055" t="s">
        <v>1206</v>
      </c>
      <c r="F1055" t="s">
        <v>2525</v>
      </c>
      <c r="G1055" s="432">
        <v>14.21</v>
      </c>
      <c r="H1055" s="432">
        <v>2349.89</v>
      </c>
      <c r="I1055" s="432">
        <v>0</v>
      </c>
      <c r="J1055" s="432">
        <v>2335.6799999999998</v>
      </c>
    </row>
    <row r="1056" spans="1:10" s="333" customFormat="1" x14ac:dyDescent="0.2">
      <c r="A1056" s="333" t="str">
        <f t="shared" si="16"/>
        <v>314250TL</v>
      </c>
      <c r="B1056" t="s">
        <v>1207</v>
      </c>
      <c r="C1056"/>
      <c r="D1056" t="s">
        <v>1867</v>
      </c>
      <c r="E1056" t="s">
        <v>1165</v>
      </c>
      <c r="F1056" t="s">
        <v>2525</v>
      </c>
      <c r="G1056" s="432">
        <v>14.21</v>
      </c>
      <c r="H1056" s="432">
        <v>2349.89</v>
      </c>
      <c r="I1056" s="432">
        <v>0</v>
      </c>
      <c r="J1056" s="432">
        <v>2335.6799999999998</v>
      </c>
    </row>
    <row r="1057" spans="1:10" s="333" customFormat="1" x14ac:dyDescent="0.2">
      <c r="A1057" s="333" t="str">
        <f t="shared" si="16"/>
        <v>314250TL</v>
      </c>
      <c r="B1057" t="s">
        <v>1207</v>
      </c>
      <c r="C1057" t="s">
        <v>160</v>
      </c>
      <c r="D1057" t="s">
        <v>1867</v>
      </c>
      <c r="E1057" t="s">
        <v>3449</v>
      </c>
      <c r="F1057" t="s">
        <v>2525</v>
      </c>
      <c r="G1057" s="432">
        <v>14.21</v>
      </c>
      <c r="H1057" s="432">
        <v>2349.89</v>
      </c>
      <c r="I1057" s="432">
        <v>0</v>
      </c>
      <c r="J1057" s="432">
        <v>2335.6799999999998</v>
      </c>
    </row>
    <row r="1058" spans="1:10" s="333" customFormat="1" x14ac:dyDescent="0.2">
      <c r="A1058" s="333" t="str">
        <f t="shared" si="16"/>
        <v>31426TL</v>
      </c>
      <c r="B1058" t="s">
        <v>1208</v>
      </c>
      <c r="C1058"/>
      <c r="D1058" t="s">
        <v>1867</v>
      </c>
      <c r="E1058" t="s">
        <v>1130</v>
      </c>
      <c r="F1058" t="s">
        <v>2525</v>
      </c>
      <c r="G1058" s="432">
        <v>0</v>
      </c>
      <c r="H1058" s="432">
        <v>54020.45</v>
      </c>
      <c r="I1058" s="432">
        <v>0</v>
      </c>
      <c r="J1058" s="432">
        <v>54020.45</v>
      </c>
    </row>
    <row r="1059" spans="1:10" s="333" customFormat="1" x14ac:dyDescent="0.2">
      <c r="A1059" s="333" t="str">
        <f t="shared" si="16"/>
        <v>314260TL</v>
      </c>
      <c r="B1059" t="s">
        <v>1209</v>
      </c>
      <c r="C1059"/>
      <c r="D1059" t="s">
        <v>1867</v>
      </c>
      <c r="E1059" t="s">
        <v>1165</v>
      </c>
      <c r="F1059" t="s">
        <v>2525</v>
      </c>
      <c r="G1059" s="432">
        <v>0</v>
      </c>
      <c r="H1059" s="432">
        <v>54020.45</v>
      </c>
      <c r="I1059" s="432">
        <v>0</v>
      </c>
      <c r="J1059" s="432">
        <v>54020.45</v>
      </c>
    </row>
    <row r="1060" spans="1:10" s="333" customFormat="1" x14ac:dyDescent="0.2">
      <c r="A1060" s="333" t="str">
        <f t="shared" si="16"/>
        <v>314260TL</v>
      </c>
      <c r="B1060" t="s">
        <v>1209</v>
      </c>
      <c r="C1060" t="s">
        <v>161</v>
      </c>
      <c r="D1060" t="s">
        <v>1867</v>
      </c>
      <c r="E1060" t="s">
        <v>3449</v>
      </c>
      <c r="F1060" t="s">
        <v>2525</v>
      </c>
      <c r="G1060" s="432">
        <v>0</v>
      </c>
      <c r="H1060" s="432">
        <v>54020.45</v>
      </c>
      <c r="I1060" s="432">
        <v>0</v>
      </c>
      <c r="J1060" s="432">
        <v>54020.45</v>
      </c>
    </row>
    <row r="1061" spans="1:10" s="333" customFormat="1" x14ac:dyDescent="0.2">
      <c r="A1061" s="333" t="str">
        <f t="shared" si="16"/>
        <v>31440TL</v>
      </c>
      <c r="B1061" t="s">
        <v>1210</v>
      </c>
      <c r="C1061"/>
      <c r="D1061" t="s">
        <v>1867</v>
      </c>
      <c r="E1061" t="s">
        <v>1211</v>
      </c>
      <c r="F1061" t="s">
        <v>2525</v>
      </c>
      <c r="G1061" s="432">
        <v>60003.73</v>
      </c>
      <c r="H1061" s="432">
        <v>360456.41</v>
      </c>
      <c r="I1061" s="432">
        <v>0</v>
      </c>
      <c r="J1061" s="432">
        <v>300452.68</v>
      </c>
    </row>
    <row r="1062" spans="1:10" s="333" customFormat="1" x14ac:dyDescent="0.2">
      <c r="A1062" s="333" t="str">
        <f t="shared" si="16"/>
        <v>314400TL</v>
      </c>
      <c r="B1062" t="s">
        <v>1212</v>
      </c>
      <c r="C1062"/>
      <c r="D1062" t="s">
        <v>1867</v>
      </c>
      <c r="E1062" t="s">
        <v>1165</v>
      </c>
      <c r="F1062" t="s">
        <v>2525</v>
      </c>
      <c r="G1062" s="432">
        <v>3.73</v>
      </c>
      <c r="H1062" s="432">
        <v>678.69</v>
      </c>
      <c r="I1062" s="432">
        <v>0</v>
      </c>
      <c r="J1062" s="432">
        <v>674.96</v>
      </c>
    </row>
    <row r="1063" spans="1:10" s="333" customFormat="1" x14ac:dyDescent="0.2">
      <c r="A1063" s="333" t="str">
        <f t="shared" si="16"/>
        <v>314400TL</v>
      </c>
      <c r="B1063" t="s">
        <v>1212</v>
      </c>
      <c r="C1063" t="s">
        <v>162</v>
      </c>
      <c r="D1063" t="s">
        <v>1867</v>
      </c>
      <c r="E1063" t="s">
        <v>3449</v>
      </c>
      <c r="F1063" t="s">
        <v>2525</v>
      </c>
      <c r="G1063" s="432">
        <v>3.73</v>
      </c>
      <c r="H1063" s="432">
        <v>678.69</v>
      </c>
      <c r="I1063" s="432">
        <v>0</v>
      </c>
      <c r="J1063" s="432">
        <v>674.96</v>
      </c>
    </row>
    <row r="1064" spans="1:10" s="333" customFormat="1" x14ac:dyDescent="0.2">
      <c r="A1064" s="333" t="str">
        <f t="shared" si="16"/>
        <v>314401TL</v>
      </c>
      <c r="B1064" t="s">
        <v>163</v>
      </c>
      <c r="C1064"/>
      <c r="D1064" t="s">
        <v>1867</v>
      </c>
      <c r="E1064" t="s">
        <v>1167</v>
      </c>
      <c r="F1064" t="s">
        <v>2525</v>
      </c>
      <c r="G1064" s="432">
        <v>60000</v>
      </c>
      <c r="H1064" s="432">
        <v>359777.72</v>
      </c>
      <c r="I1064" s="432">
        <v>0</v>
      </c>
      <c r="J1064" s="432">
        <v>299777.71999999997</v>
      </c>
    </row>
    <row r="1065" spans="1:10" s="333" customFormat="1" x14ac:dyDescent="0.2">
      <c r="A1065" s="333" t="str">
        <f t="shared" si="16"/>
        <v>314401TL</v>
      </c>
      <c r="B1065" t="s">
        <v>163</v>
      </c>
      <c r="C1065" t="s">
        <v>164</v>
      </c>
      <c r="D1065" t="s">
        <v>1867</v>
      </c>
      <c r="E1065" t="s">
        <v>3449</v>
      </c>
      <c r="F1065" t="s">
        <v>2525</v>
      </c>
      <c r="G1065" s="432">
        <v>60000</v>
      </c>
      <c r="H1065" s="432">
        <v>359777.72</v>
      </c>
      <c r="I1065" s="432">
        <v>0</v>
      </c>
      <c r="J1065" s="432">
        <v>299777.71999999997</v>
      </c>
    </row>
    <row r="1066" spans="1:10" s="333" customFormat="1" x14ac:dyDescent="0.2">
      <c r="A1066" s="333" t="str">
        <f t="shared" si="16"/>
        <v>31459TL</v>
      </c>
      <c r="B1066" t="s">
        <v>2946</v>
      </c>
      <c r="C1066"/>
      <c r="D1066" t="s">
        <v>1867</v>
      </c>
      <c r="E1066" t="s">
        <v>433</v>
      </c>
      <c r="F1066" t="s">
        <v>2525</v>
      </c>
      <c r="G1066" s="432">
        <v>96.52</v>
      </c>
      <c r="H1066" s="432">
        <v>42383.75</v>
      </c>
      <c r="I1066" s="432">
        <v>0</v>
      </c>
      <c r="J1066" s="432">
        <v>42287.23</v>
      </c>
    </row>
    <row r="1067" spans="1:10" s="333" customFormat="1" x14ac:dyDescent="0.2">
      <c r="A1067" s="333" t="str">
        <f t="shared" si="16"/>
        <v>314591TL</v>
      </c>
      <c r="B1067" t="s">
        <v>2947</v>
      </c>
      <c r="C1067"/>
      <c r="D1067" t="s">
        <v>1867</v>
      </c>
      <c r="E1067" t="s">
        <v>1167</v>
      </c>
      <c r="F1067" t="s">
        <v>2525</v>
      </c>
      <c r="G1067" s="432">
        <v>96.52</v>
      </c>
      <c r="H1067" s="432">
        <v>42383.75</v>
      </c>
      <c r="I1067" s="432">
        <v>0</v>
      </c>
      <c r="J1067" s="432">
        <v>42287.23</v>
      </c>
    </row>
    <row r="1068" spans="1:10" s="333" customFormat="1" x14ac:dyDescent="0.2">
      <c r="A1068" s="333" t="str">
        <f t="shared" si="16"/>
        <v>314591TL</v>
      </c>
      <c r="B1068" t="s">
        <v>2947</v>
      </c>
      <c r="C1068" t="s">
        <v>2948</v>
      </c>
      <c r="D1068" t="s">
        <v>1867</v>
      </c>
      <c r="E1068" t="s">
        <v>3449</v>
      </c>
      <c r="F1068" t="s">
        <v>2525</v>
      </c>
      <c r="G1068" s="432">
        <v>96.52</v>
      </c>
      <c r="H1068" s="432">
        <v>42383.75</v>
      </c>
      <c r="I1068" s="432">
        <v>0</v>
      </c>
      <c r="J1068" s="432">
        <v>42287.23</v>
      </c>
    </row>
    <row r="1069" spans="1:10" s="333" customFormat="1" x14ac:dyDescent="0.2">
      <c r="A1069" s="333" t="str">
        <f t="shared" si="16"/>
        <v>318TL</v>
      </c>
      <c r="B1069" t="s">
        <v>2949</v>
      </c>
      <c r="C1069"/>
      <c r="D1069" t="s">
        <v>1867</v>
      </c>
      <c r="E1069" t="s">
        <v>2950</v>
      </c>
      <c r="F1069" t="s">
        <v>2525</v>
      </c>
      <c r="G1069" s="432">
        <v>162919552.99000001</v>
      </c>
      <c r="H1069" s="432">
        <v>173919552.99000001</v>
      </c>
      <c r="I1069" s="432">
        <v>0</v>
      </c>
      <c r="J1069" s="432">
        <v>11000000</v>
      </c>
    </row>
    <row r="1070" spans="1:10" s="333" customFormat="1" x14ac:dyDescent="0.2">
      <c r="A1070" s="333" t="str">
        <f t="shared" si="16"/>
        <v>31802TL</v>
      </c>
      <c r="B1070" t="s">
        <v>2951</v>
      </c>
      <c r="C1070"/>
      <c r="D1070" t="s">
        <v>1867</v>
      </c>
      <c r="E1070" t="s">
        <v>1156</v>
      </c>
      <c r="F1070" t="s">
        <v>2525</v>
      </c>
      <c r="G1070" s="432">
        <v>162919552.99000001</v>
      </c>
      <c r="H1070" s="432">
        <v>173919552.99000001</v>
      </c>
      <c r="I1070" s="432">
        <v>0</v>
      </c>
      <c r="J1070" s="432">
        <v>11000000</v>
      </c>
    </row>
    <row r="1071" spans="1:10" s="333" customFormat="1" x14ac:dyDescent="0.2">
      <c r="A1071" s="333" t="str">
        <f t="shared" si="16"/>
        <v>31802TL</v>
      </c>
      <c r="B1071" t="s">
        <v>2951</v>
      </c>
      <c r="C1071" t="s">
        <v>3179</v>
      </c>
      <c r="D1071" t="s">
        <v>1867</v>
      </c>
      <c r="E1071" t="s">
        <v>3449</v>
      </c>
      <c r="F1071" t="s">
        <v>2525</v>
      </c>
      <c r="G1071" s="432">
        <v>138695994.09</v>
      </c>
      <c r="H1071" s="432">
        <v>138695994.09</v>
      </c>
      <c r="I1071" s="432">
        <v>0</v>
      </c>
      <c r="J1071" s="432">
        <v>0</v>
      </c>
    </row>
    <row r="1072" spans="1:10" s="333" customFormat="1" x14ac:dyDescent="0.2">
      <c r="A1072" s="333" t="str">
        <f t="shared" si="16"/>
        <v>31802TL</v>
      </c>
      <c r="B1072" t="s">
        <v>2951</v>
      </c>
      <c r="C1072" t="s">
        <v>3460</v>
      </c>
      <c r="D1072" t="s">
        <v>1867</v>
      </c>
      <c r="E1072" t="s">
        <v>3449</v>
      </c>
      <c r="F1072" t="s">
        <v>2525</v>
      </c>
      <c r="G1072" s="432">
        <v>5002794.5199999996</v>
      </c>
      <c r="H1072" s="432">
        <v>5002794.5199999996</v>
      </c>
      <c r="I1072" s="432">
        <v>0</v>
      </c>
      <c r="J1072" s="432">
        <v>0</v>
      </c>
    </row>
    <row r="1073" spans="1:11" s="333" customFormat="1" x14ac:dyDescent="0.2">
      <c r="A1073" s="333" t="str">
        <f t="shared" si="16"/>
        <v>31802TL</v>
      </c>
      <c r="B1073" t="s">
        <v>2951</v>
      </c>
      <c r="C1073" t="s">
        <v>3180</v>
      </c>
      <c r="D1073" t="s">
        <v>1867</v>
      </c>
      <c r="E1073" t="s">
        <v>3449</v>
      </c>
      <c r="F1073" t="s">
        <v>2525</v>
      </c>
      <c r="G1073" s="432">
        <v>0</v>
      </c>
      <c r="H1073" s="432">
        <v>1000000</v>
      </c>
      <c r="I1073" s="432">
        <v>0</v>
      </c>
      <c r="J1073" s="432">
        <v>1000000</v>
      </c>
    </row>
    <row r="1074" spans="1:11" s="333" customFormat="1" x14ac:dyDescent="0.2">
      <c r="A1074" s="333" t="str">
        <f t="shared" si="16"/>
        <v>31802TL</v>
      </c>
      <c r="B1074" t="s">
        <v>2951</v>
      </c>
      <c r="C1074" t="s">
        <v>2952</v>
      </c>
      <c r="D1074" t="s">
        <v>1867</v>
      </c>
      <c r="E1074" t="s">
        <v>3449</v>
      </c>
      <c r="F1074" t="s">
        <v>2525</v>
      </c>
      <c r="G1074" s="432">
        <v>19220764.379999999</v>
      </c>
      <c r="H1074" s="432">
        <v>29220764.379999999</v>
      </c>
      <c r="I1074" s="432">
        <v>0</v>
      </c>
      <c r="J1074" s="432">
        <v>10000000</v>
      </c>
    </row>
    <row r="1075" spans="1:11" s="333" customFormat="1" x14ac:dyDescent="0.2">
      <c r="A1075" s="333" t="str">
        <f t="shared" si="16"/>
        <v>319TL</v>
      </c>
      <c r="B1075" t="s">
        <v>3461</v>
      </c>
      <c r="C1075"/>
      <c r="D1075" t="s">
        <v>1867</v>
      </c>
      <c r="E1075" t="s">
        <v>2950</v>
      </c>
      <c r="F1075" t="s">
        <v>2525</v>
      </c>
      <c r="G1075" s="432">
        <v>903753173.96000004</v>
      </c>
      <c r="H1075" s="432">
        <v>915382173.96000004</v>
      </c>
      <c r="I1075" s="432">
        <v>0</v>
      </c>
      <c r="J1075" s="432">
        <v>11629000</v>
      </c>
    </row>
    <row r="1076" spans="1:11" s="333" customFormat="1" x14ac:dyDescent="0.2">
      <c r="A1076" s="333" t="str">
        <f t="shared" si="16"/>
        <v>31902TL</v>
      </c>
      <c r="B1076" t="s">
        <v>3462</v>
      </c>
      <c r="C1076"/>
      <c r="D1076" t="s">
        <v>1867</v>
      </c>
      <c r="E1076" t="s">
        <v>1156</v>
      </c>
      <c r="F1076" t="s">
        <v>2525</v>
      </c>
      <c r="G1076" s="432">
        <v>880593173.96000004</v>
      </c>
      <c r="H1076" s="432">
        <v>892222173.96000004</v>
      </c>
      <c r="I1076" s="432">
        <v>0</v>
      </c>
      <c r="J1076" s="432">
        <v>11629000</v>
      </c>
    </row>
    <row r="1077" spans="1:11" s="333" customFormat="1" x14ac:dyDescent="0.2">
      <c r="A1077" s="333" t="str">
        <f t="shared" si="16"/>
        <v>31902USD</v>
      </c>
      <c r="B1077" t="s">
        <v>3462</v>
      </c>
      <c r="C1077"/>
      <c r="D1077" t="s">
        <v>2515</v>
      </c>
      <c r="E1077" t="s">
        <v>1156</v>
      </c>
      <c r="F1077" t="s">
        <v>2525</v>
      </c>
      <c r="G1077" s="432">
        <v>20012273.960000001</v>
      </c>
      <c r="H1077" s="432">
        <v>24022273.960000001</v>
      </c>
      <c r="I1077" s="432">
        <v>0</v>
      </c>
      <c r="J1077" s="432">
        <v>4010000</v>
      </c>
    </row>
    <row r="1078" spans="1:11" s="333" customFormat="1" x14ac:dyDescent="0.2">
      <c r="A1078" s="333" t="str">
        <f t="shared" si="16"/>
        <v>31902TL</v>
      </c>
      <c r="B1078" t="s">
        <v>3462</v>
      </c>
      <c r="C1078" t="s">
        <v>3463</v>
      </c>
      <c r="D1078" t="s">
        <v>1867</v>
      </c>
      <c r="E1078" t="s">
        <v>2613</v>
      </c>
      <c r="F1078" t="s">
        <v>2525</v>
      </c>
      <c r="G1078" s="432">
        <v>880593173.96000004</v>
      </c>
      <c r="H1078" s="432">
        <v>892222173.96000004</v>
      </c>
      <c r="I1078" s="432">
        <v>0</v>
      </c>
      <c r="J1078" s="432">
        <v>11629000</v>
      </c>
    </row>
    <row r="1079" spans="1:11" s="333" customFormat="1" x14ac:dyDescent="0.2">
      <c r="A1079" s="333" t="str">
        <f t="shared" si="16"/>
        <v>31902USD</v>
      </c>
      <c r="B1079" t="s">
        <v>3462</v>
      </c>
      <c r="C1079" t="s">
        <v>3463</v>
      </c>
      <c r="D1079" t="s">
        <v>2515</v>
      </c>
      <c r="E1079" t="s">
        <v>2613</v>
      </c>
      <c r="F1079" t="s">
        <v>2525</v>
      </c>
      <c r="G1079" s="432">
        <v>20012273.960000001</v>
      </c>
      <c r="H1079" s="432">
        <v>24022273.960000001</v>
      </c>
      <c r="I1079" s="432">
        <v>0</v>
      </c>
      <c r="J1079" s="432">
        <v>4010000</v>
      </c>
    </row>
    <row r="1080" spans="1:11" s="333" customFormat="1" x14ac:dyDescent="0.2">
      <c r="A1080" s="333" t="str">
        <f t="shared" si="16"/>
        <v>31906TL</v>
      </c>
      <c r="B1080" t="s">
        <v>3464</v>
      </c>
      <c r="C1080"/>
      <c r="D1080" t="s">
        <v>1867</v>
      </c>
      <c r="E1080" t="s">
        <v>3465</v>
      </c>
      <c r="F1080" t="s">
        <v>2525</v>
      </c>
      <c r="G1080" s="432">
        <v>23160000</v>
      </c>
      <c r="H1080" s="432">
        <v>23160000</v>
      </c>
      <c r="I1080" s="432">
        <v>0</v>
      </c>
      <c r="J1080" s="432">
        <v>0</v>
      </c>
    </row>
    <row r="1081" spans="1:11" s="333" customFormat="1" x14ac:dyDescent="0.2">
      <c r="A1081" s="333" t="str">
        <f t="shared" si="16"/>
        <v>31906USD</v>
      </c>
      <c r="B1081" t="s">
        <v>3464</v>
      </c>
      <c r="C1081"/>
      <c r="D1081" t="s">
        <v>2515</v>
      </c>
      <c r="E1081" t="s">
        <v>3465</v>
      </c>
      <c r="F1081" t="s">
        <v>2525</v>
      </c>
      <c r="G1081" s="432">
        <v>8000000</v>
      </c>
      <c r="H1081" s="432">
        <v>8000000</v>
      </c>
      <c r="I1081" s="432">
        <v>0</v>
      </c>
      <c r="J1081" s="432">
        <v>0</v>
      </c>
    </row>
    <row r="1082" spans="1:11" s="333" customFormat="1" x14ac:dyDescent="0.2">
      <c r="A1082" s="333" t="str">
        <f t="shared" si="16"/>
        <v>31906TL</v>
      </c>
      <c r="B1082" t="s">
        <v>3464</v>
      </c>
      <c r="C1082" t="s">
        <v>3466</v>
      </c>
      <c r="D1082" t="s">
        <v>1867</v>
      </c>
      <c r="E1082" t="s">
        <v>626</v>
      </c>
      <c r="F1082" t="s">
        <v>2525</v>
      </c>
      <c r="G1082" s="432">
        <v>23160000</v>
      </c>
      <c r="H1082" s="432">
        <v>23160000</v>
      </c>
      <c r="I1082" s="432">
        <v>0</v>
      </c>
      <c r="J1082" s="432">
        <v>0</v>
      </c>
    </row>
    <row r="1083" spans="1:11" s="333" customFormat="1" x14ac:dyDescent="0.2">
      <c r="A1083" s="333" t="str">
        <f t="shared" si="16"/>
        <v>31906USD</v>
      </c>
      <c r="B1083" t="s">
        <v>3464</v>
      </c>
      <c r="C1083" t="s">
        <v>3466</v>
      </c>
      <c r="D1083" t="s">
        <v>2515</v>
      </c>
      <c r="E1083" t="s">
        <v>626</v>
      </c>
      <c r="F1083" t="s">
        <v>2525</v>
      </c>
      <c r="G1083" s="432">
        <v>8000000</v>
      </c>
      <c r="H1083" s="432">
        <v>8000000</v>
      </c>
      <c r="I1083" s="432">
        <v>0</v>
      </c>
      <c r="J1083" s="432">
        <v>0</v>
      </c>
    </row>
    <row r="1084" spans="1:11" s="333" customFormat="1" x14ac:dyDescent="0.2">
      <c r="A1084" s="333" t="str">
        <f t="shared" si="16"/>
        <v>350TL</v>
      </c>
      <c r="B1084" t="s">
        <v>1214</v>
      </c>
      <c r="C1084"/>
      <c r="D1084" t="s">
        <v>1867</v>
      </c>
      <c r="E1084" t="s">
        <v>1215</v>
      </c>
      <c r="F1084" t="s">
        <v>2525</v>
      </c>
      <c r="G1084" s="432">
        <v>7031219.5700000003</v>
      </c>
      <c r="H1084" s="432">
        <v>13917115.51</v>
      </c>
      <c r="I1084" s="432">
        <v>0</v>
      </c>
      <c r="J1084" s="432">
        <v>6885895.9400000004</v>
      </c>
    </row>
    <row r="1085" spans="1:11" s="333" customFormat="1" x14ac:dyDescent="0.2">
      <c r="A1085" s="333" t="str">
        <f t="shared" si="16"/>
        <v>35000TL</v>
      </c>
      <c r="B1085" t="s">
        <v>1216</v>
      </c>
      <c r="C1085"/>
      <c r="D1085" t="s">
        <v>1867</v>
      </c>
      <c r="E1085" t="s">
        <v>1217</v>
      </c>
      <c r="F1085" t="s">
        <v>2525</v>
      </c>
      <c r="G1085" s="432">
        <v>328110</v>
      </c>
      <c r="H1085" s="432">
        <v>3725743.98</v>
      </c>
      <c r="I1085" s="432">
        <v>0</v>
      </c>
      <c r="J1085" s="432">
        <v>3397633.98</v>
      </c>
      <c r="K1085" s="440">
        <f>+J1085+J1096</f>
        <v>3432123.94</v>
      </c>
    </row>
    <row r="1086" spans="1:11" s="333" customFormat="1" x14ac:dyDescent="0.2">
      <c r="A1086" s="333" t="str">
        <f t="shared" si="16"/>
        <v>350000TL</v>
      </c>
      <c r="B1086" t="s">
        <v>1218</v>
      </c>
      <c r="C1086"/>
      <c r="D1086" t="s">
        <v>1867</v>
      </c>
      <c r="E1086" t="s">
        <v>1219</v>
      </c>
      <c r="F1086" t="s">
        <v>2525</v>
      </c>
      <c r="G1086" s="432">
        <v>159443</v>
      </c>
      <c r="H1086" s="432">
        <v>2965912.98</v>
      </c>
      <c r="I1086" s="432">
        <v>0</v>
      </c>
      <c r="J1086" s="432">
        <v>2806469.98</v>
      </c>
    </row>
    <row r="1087" spans="1:11" s="333" customFormat="1" x14ac:dyDescent="0.2">
      <c r="A1087" s="333" t="str">
        <f t="shared" si="16"/>
        <v>3500000TL</v>
      </c>
      <c r="B1087" t="s">
        <v>165</v>
      </c>
      <c r="C1087"/>
      <c r="D1087" t="s">
        <v>1867</v>
      </c>
      <c r="E1087" t="s">
        <v>166</v>
      </c>
      <c r="F1087" t="s">
        <v>2525</v>
      </c>
      <c r="G1087" s="432">
        <v>159443</v>
      </c>
      <c r="H1087" s="432">
        <v>2965912.98</v>
      </c>
      <c r="I1087" s="432">
        <v>0</v>
      </c>
      <c r="J1087" s="432">
        <v>2806469.98</v>
      </c>
    </row>
    <row r="1088" spans="1:11" s="333" customFormat="1" x14ac:dyDescent="0.2">
      <c r="A1088" s="333" t="str">
        <f t="shared" si="16"/>
        <v>350001TL</v>
      </c>
      <c r="B1088" t="s">
        <v>1220</v>
      </c>
      <c r="C1088"/>
      <c r="D1088" t="s">
        <v>1867</v>
      </c>
      <c r="E1088" t="s">
        <v>1221</v>
      </c>
      <c r="F1088" t="s">
        <v>2525</v>
      </c>
      <c r="G1088" s="432">
        <v>25965</v>
      </c>
      <c r="H1088" s="432">
        <v>365124</v>
      </c>
      <c r="I1088" s="432">
        <v>0</v>
      </c>
      <c r="J1088" s="432">
        <v>339159</v>
      </c>
    </row>
    <row r="1089" spans="1:10" s="333" customFormat="1" x14ac:dyDescent="0.2">
      <c r="A1089" s="333" t="str">
        <f t="shared" si="16"/>
        <v>3500010TL</v>
      </c>
      <c r="B1089" t="s">
        <v>167</v>
      </c>
      <c r="C1089"/>
      <c r="D1089" t="s">
        <v>1867</v>
      </c>
      <c r="E1089" t="s">
        <v>168</v>
      </c>
      <c r="F1089" t="s">
        <v>2525</v>
      </c>
      <c r="G1089" s="432">
        <v>25965</v>
      </c>
      <c r="H1089" s="432">
        <v>365124</v>
      </c>
      <c r="I1089" s="432">
        <v>0</v>
      </c>
      <c r="J1089" s="432">
        <v>339159</v>
      </c>
    </row>
    <row r="1090" spans="1:10" s="333" customFormat="1" x14ac:dyDescent="0.2">
      <c r="A1090" s="333" t="str">
        <f t="shared" si="16"/>
        <v>350002TL</v>
      </c>
      <c r="B1090" t="s">
        <v>1222</v>
      </c>
      <c r="C1090"/>
      <c r="D1090" t="s">
        <v>1867</v>
      </c>
      <c r="E1090" t="s">
        <v>1223</v>
      </c>
      <c r="F1090" t="s">
        <v>2525</v>
      </c>
      <c r="G1090" s="432">
        <v>142702</v>
      </c>
      <c r="H1090" s="432">
        <v>394707</v>
      </c>
      <c r="I1090" s="432">
        <v>0</v>
      </c>
      <c r="J1090" s="432">
        <v>252005</v>
      </c>
    </row>
    <row r="1091" spans="1:10" s="333" customFormat="1" x14ac:dyDescent="0.2">
      <c r="A1091" s="333" t="str">
        <f t="shared" ref="A1091:A1154" si="17">CONCATENATE(B1091,D1091)</f>
        <v>3500020TL</v>
      </c>
      <c r="B1091" t="s">
        <v>169</v>
      </c>
      <c r="C1091"/>
      <c r="D1091" t="s">
        <v>1867</v>
      </c>
      <c r="E1091" t="s">
        <v>170</v>
      </c>
      <c r="F1091" t="s">
        <v>2525</v>
      </c>
      <c r="G1091" s="432">
        <v>142702</v>
      </c>
      <c r="H1091" s="432">
        <v>394707</v>
      </c>
      <c r="I1091" s="432">
        <v>0</v>
      </c>
      <c r="J1091" s="432">
        <v>252005</v>
      </c>
    </row>
    <row r="1092" spans="1:10" s="333" customFormat="1" x14ac:dyDescent="0.2">
      <c r="A1092" s="333" t="str">
        <f t="shared" si="17"/>
        <v>35004TL</v>
      </c>
      <c r="B1092" t="s">
        <v>1224</v>
      </c>
      <c r="C1092"/>
      <c r="D1092" t="s">
        <v>1867</v>
      </c>
      <c r="E1092" t="s">
        <v>1225</v>
      </c>
      <c r="F1092" t="s">
        <v>2525</v>
      </c>
      <c r="G1092" s="432">
        <v>6694141.9199999999</v>
      </c>
      <c r="H1092" s="432">
        <v>10147913.92</v>
      </c>
      <c r="I1092" s="432">
        <v>0</v>
      </c>
      <c r="J1092" s="432">
        <v>3453772</v>
      </c>
    </row>
    <row r="1093" spans="1:10" s="333" customFormat="1" x14ac:dyDescent="0.2">
      <c r="A1093" s="333" t="str">
        <f t="shared" si="17"/>
        <v>350040TL</v>
      </c>
      <c r="B1093" t="s">
        <v>3467</v>
      </c>
      <c r="C1093"/>
      <c r="D1093" t="s">
        <v>1867</v>
      </c>
      <c r="E1093" t="s">
        <v>3468</v>
      </c>
      <c r="F1093" t="s">
        <v>2525</v>
      </c>
      <c r="G1093" s="432">
        <v>2729655.96</v>
      </c>
      <c r="H1093" s="432">
        <v>6183427.96</v>
      </c>
      <c r="I1093" s="432">
        <v>0</v>
      </c>
      <c r="J1093" s="432">
        <v>3453772</v>
      </c>
    </row>
    <row r="1094" spans="1:10" s="333" customFormat="1" x14ac:dyDescent="0.2">
      <c r="A1094" s="333" t="str">
        <f t="shared" si="17"/>
        <v>3500401TL</v>
      </c>
      <c r="B1094" t="s">
        <v>3469</v>
      </c>
      <c r="C1094"/>
      <c r="D1094" t="s">
        <v>1867</v>
      </c>
      <c r="E1094" t="s">
        <v>1227</v>
      </c>
      <c r="F1094" t="s">
        <v>2525</v>
      </c>
      <c r="G1094" s="432">
        <v>2729655.96</v>
      </c>
      <c r="H1094" s="432">
        <v>6183427.96</v>
      </c>
      <c r="I1094" s="432">
        <v>0</v>
      </c>
      <c r="J1094" s="432">
        <v>3453772</v>
      </c>
    </row>
    <row r="1095" spans="1:10" s="333" customFormat="1" x14ac:dyDescent="0.2">
      <c r="A1095" s="333" t="str">
        <f t="shared" si="17"/>
        <v>350042TL</v>
      </c>
      <c r="B1095" t="s">
        <v>1226</v>
      </c>
      <c r="C1095"/>
      <c r="D1095" t="s">
        <v>1867</v>
      </c>
      <c r="E1095" t="s">
        <v>1227</v>
      </c>
      <c r="F1095" t="s">
        <v>2525</v>
      </c>
      <c r="G1095" s="432">
        <v>3964485.96</v>
      </c>
      <c r="H1095" s="432">
        <v>3964485.96</v>
      </c>
      <c r="I1095" s="432">
        <v>0</v>
      </c>
      <c r="J1095" s="432">
        <v>0</v>
      </c>
    </row>
    <row r="1096" spans="1:10" s="333" customFormat="1" x14ac:dyDescent="0.2">
      <c r="A1096" s="333" t="str">
        <f t="shared" si="17"/>
        <v>35009TL</v>
      </c>
      <c r="B1096" t="s">
        <v>2953</v>
      </c>
      <c r="C1096"/>
      <c r="D1096" t="s">
        <v>1867</v>
      </c>
      <c r="E1096" t="s">
        <v>2954</v>
      </c>
      <c r="F1096" t="s">
        <v>2525</v>
      </c>
      <c r="G1096" s="432">
        <v>8967.65</v>
      </c>
      <c r="H1096" s="432">
        <v>43457.61</v>
      </c>
      <c r="I1096" s="432">
        <v>0</v>
      </c>
      <c r="J1096" s="432">
        <v>34489.96</v>
      </c>
    </row>
    <row r="1097" spans="1:10" s="333" customFormat="1" x14ac:dyDescent="0.2">
      <c r="A1097" s="333" t="str">
        <f t="shared" si="17"/>
        <v>350090TL</v>
      </c>
      <c r="B1097" t="s">
        <v>2955</v>
      </c>
      <c r="C1097"/>
      <c r="D1097" t="s">
        <v>1867</v>
      </c>
      <c r="E1097" t="s">
        <v>2956</v>
      </c>
      <c r="F1097" t="s">
        <v>2525</v>
      </c>
      <c r="G1097" s="432">
        <v>8967.65</v>
      </c>
      <c r="H1097" s="432">
        <v>43457.61</v>
      </c>
      <c r="I1097" s="432">
        <v>0</v>
      </c>
      <c r="J1097" s="432">
        <v>34489.96</v>
      </c>
    </row>
    <row r="1098" spans="1:10" s="333" customFormat="1" x14ac:dyDescent="0.2">
      <c r="A1098" s="333" t="str">
        <f t="shared" si="17"/>
        <v>350090TL</v>
      </c>
      <c r="B1098" t="s">
        <v>2955</v>
      </c>
      <c r="C1098" t="s">
        <v>2957</v>
      </c>
      <c r="D1098" t="s">
        <v>1867</v>
      </c>
      <c r="E1098" t="s">
        <v>1252</v>
      </c>
      <c r="F1098" t="s">
        <v>2525</v>
      </c>
      <c r="G1098" s="432">
        <v>8967.65</v>
      </c>
      <c r="H1098" s="432">
        <v>43457.61</v>
      </c>
      <c r="I1098" s="432">
        <v>0</v>
      </c>
      <c r="J1098" s="432">
        <v>34489.96</v>
      </c>
    </row>
    <row r="1099" spans="1:10" s="333" customFormat="1" x14ac:dyDescent="0.2">
      <c r="A1099" s="333" t="str">
        <f t="shared" si="17"/>
        <v>360TL</v>
      </c>
      <c r="B1099" t="s">
        <v>1228</v>
      </c>
      <c r="C1099"/>
      <c r="D1099" t="s">
        <v>1867</v>
      </c>
      <c r="E1099" t="s">
        <v>1229</v>
      </c>
      <c r="F1099" t="s">
        <v>2525</v>
      </c>
      <c r="G1099" s="432">
        <v>380726118.06999999</v>
      </c>
      <c r="H1099" s="432">
        <v>382400745.44999999</v>
      </c>
      <c r="I1099" s="432">
        <v>0</v>
      </c>
      <c r="J1099" s="432">
        <v>1674627.38</v>
      </c>
    </row>
    <row r="1100" spans="1:10" s="333" customFormat="1" x14ac:dyDescent="0.2">
      <c r="A1100" s="333" t="str">
        <f t="shared" si="17"/>
        <v>36000TL</v>
      </c>
      <c r="B1100" t="s">
        <v>1230</v>
      </c>
      <c r="C1100"/>
      <c r="D1100" t="s">
        <v>1867</v>
      </c>
      <c r="E1100" t="s">
        <v>1231</v>
      </c>
      <c r="F1100" t="s">
        <v>2525</v>
      </c>
      <c r="G1100" s="432">
        <v>375617308.75999999</v>
      </c>
      <c r="H1100" s="432">
        <v>377122217.70999998</v>
      </c>
      <c r="I1100" s="432">
        <v>0</v>
      </c>
      <c r="J1100" s="432">
        <v>1504908.95</v>
      </c>
    </row>
    <row r="1101" spans="1:10" s="333" customFormat="1" x14ac:dyDescent="0.2">
      <c r="A1101" s="333" t="str">
        <f t="shared" si="17"/>
        <v>360001TL</v>
      </c>
      <c r="B1101" t="s">
        <v>1232</v>
      </c>
      <c r="C1101"/>
      <c r="D1101" t="s">
        <v>1867</v>
      </c>
      <c r="E1101" t="s">
        <v>1233</v>
      </c>
      <c r="F1101" t="s">
        <v>2525</v>
      </c>
      <c r="G1101" s="432">
        <v>370830409.11000001</v>
      </c>
      <c r="H1101" s="432">
        <v>372236715.33999997</v>
      </c>
      <c r="I1101" s="432">
        <v>0</v>
      </c>
      <c r="J1101" s="432">
        <v>1406306.23</v>
      </c>
    </row>
    <row r="1102" spans="1:10" s="333" customFormat="1" x14ac:dyDescent="0.2">
      <c r="A1102" s="333" t="str">
        <f t="shared" si="17"/>
        <v>360002TL</v>
      </c>
      <c r="B1102" t="s">
        <v>2958</v>
      </c>
      <c r="C1102"/>
      <c r="D1102" t="s">
        <v>1867</v>
      </c>
      <c r="E1102" t="s">
        <v>2959</v>
      </c>
      <c r="F1102" t="s">
        <v>2525</v>
      </c>
      <c r="G1102" s="432">
        <v>4786899.6500000004</v>
      </c>
      <c r="H1102" s="432">
        <v>4885502.37</v>
      </c>
      <c r="I1102" s="432">
        <v>0</v>
      </c>
      <c r="J1102" s="432">
        <v>98602.72</v>
      </c>
    </row>
    <row r="1103" spans="1:10" s="333" customFormat="1" x14ac:dyDescent="0.2">
      <c r="A1103" s="333" t="str">
        <f t="shared" si="17"/>
        <v>36099TL</v>
      </c>
      <c r="B1103" t="s">
        <v>1234</v>
      </c>
      <c r="C1103"/>
      <c r="D1103" t="s">
        <v>1867</v>
      </c>
      <c r="E1103" t="s">
        <v>1235</v>
      </c>
      <c r="F1103" t="s">
        <v>2525</v>
      </c>
      <c r="G1103" s="432">
        <v>5108809.3099999996</v>
      </c>
      <c r="H1103" s="432">
        <v>5278527.74</v>
      </c>
      <c r="I1103" s="432">
        <v>0</v>
      </c>
      <c r="J1103" s="432">
        <v>169718.43</v>
      </c>
    </row>
    <row r="1104" spans="1:10" s="333" customFormat="1" x14ac:dyDescent="0.2">
      <c r="A1104" s="333" t="str">
        <f t="shared" si="17"/>
        <v>360992TL</v>
      </c>
      <c r="B1104" t="s">
        <v>1236</v>
      </c>
      <c r="C1104"/>
      <c r="D1104" t="s">
        <v>1867</v>
      </c>
      <c r="E1104" t="s">
        <v>1237</v>
      </c>
      <c r="F1104" t="s">
        <v>2525</v>
      </c>
      <c r="G1104" s="432">
        <v>4650155.4400000004</v>
      </c>
      <c r="H1104" s="432">
        <v>4819873.87</v>
      </c>
      <c r="I1104" s="432">
        <v>0</v>
      </c>
      <c r="J1104" s="432">
        <v>169718.43</v>
      </c>
    </row>
    <row r="1105" spans="1:10" s="333" customFormat="1" x14ac:dyDescent="0.2">
      <c r="A1105" s="333" t="str">
        <f t="shared" si="17"/>
        <v>360994TL</v>
      </c>
      <c r="B1105" t="s">
        <v>171</v>
      </c>
      <c r="C1105"/>
      <c r="D1105" t="s">
        <v>1867</v>
      </c>
      <c r="E1105" t="s">
        <v>118</v>
      </c>
      <c r="F1105" t="s">
        <v>2525</v>
      </c>
      <c r="G1105" s="432">
        <v>458653.87</v>
      </c>
      <c r="H1105" s="432">
        <v>458653.87</v>
      </c>
      <c r="I1105" s="432">
        <v>0</v>
      </c>
      <c r="J1105" s="432">
        <v>0</v>
      </c>
    </row>
    <row r="1106" spans="1:10" s="333" customFormat="1" x14ac:dyDescent="0.2">
      <c r="A1106" s="333" t="str">
        <f t="shared" si="17"/>
        <v>3609940TL</v>
      </c>
      <c r="B1106" t="s">
        <v>172</v>
      </c>
      <c r="C1106"/>
      <c r="D1106" t="s">
        <v>1867</v>
      </c>
      <c r="E1106" t="s">
        <v>173</v>
      </c>
      <c r="F1106" t="s">
        <v>2525</v>
      </c>
      <c r="G1106" s="432">
        <v>458653.87</v>
      </c>
      <c r="H1106" s="432">
        <v>458653.87</v>
      </c>
      <c r="I1106" s="432">
        <v>0</v>
      </c>
      <c r="J1106" s="432">
        <v>0</v>
      </c>
    </row>
    <row r="1107" spans="1:10" s="333" customFormat="1" x14ac:dyDescent="0.2">
      <c r="A1107" s="333" t="str">
        <f t="shared" si="17"/>
        <v>361TL</v>
      </c>
      <c r="B1107" t="s">
        <v>1400</v>
      </c>
      <c r="C1107"/>
      <c r="D1107" t="s">
        <v>1867</v>
      </c>
      <c r="E1107" t="s">
        <v>1229</v>
      </c>
      <c r="F1107" t="s">
        <v>2525</v>
      </c>
      <c r="G1107" s="432">
        <v>82761323.810000002</v>
      </c>
      <c r="H1107" s="432">
        <v>83012485.959999993</v>
      </c>
      <c r="I1107" s="432">
        <v>0</v>
      </c>
      <c r="J1107" s="432">
        <v>251162.15</v>
      </c>
    </row>
    <row r="1108" spans="1:10" s="333" customFormat="1" x14ac:dyDescent="0.2">
      <c r="A1108" s="333" t="str">
        <f t="shared" si="17"/>
        <v>36100TL</v>
      </c>
      <c r="B1108" t="s">
        <v>1401</v>
      </c>
      <c r="C1108"/>
      <c r="D1108" t="s">
        <v>1867</v>
      </c>
      <c r="E1108" t="s">
        <v>1231</v>
      </c>
      <c r="F1108" t="s">
        <v>2525</v>
      </c>
      <c r="G1108" s="432">
        <v>80078612.760000005</v>
      </c>
      <c r="H1108" s="432">
        <v>80281027.480000004</v>
      </c>
      <c r="I1108" s="432">
        <v>0</v>
      </c>
      <c r="J1108" s="432">
        <v>202414.72</v>
      </c>
    </row>
    <row r="1109" spans="1:10" s="333" customFormat="1" x14ac:dyDescent="0.2">
      <c r="A1109" s="333" t="str">
        <f t="shared" si="17"/>
        <v>361005TL</v>
      </c>
      <c r="B1109" t="s">
        <v>1402</v>
      </c>
      <c r="C1109"/>
      <c r="D1109" t="s">
        <v>1867</v>
      </c>
      <c r="E1109" t="s">
        <v>1231</v>
      </c>
      <c r="F1109" t="s">
        <v>2525</v>
      </c>
      <c r="G1109" s="432">
        <v>80078612.760000005</v>
      </c>
      <c r="H1109" s="432">
        <v>80281027.480000004</v>
      </c>
      <c r="I1109" s="432">
        <v>0</v>
      </c>
      <c r="J1109" s="432">
        <v>202414.72</v>
      </c>
    </row>
    <row r="1110" spans="1:10" s="333" customFormat="1" x14ac:dyDescent="0.2">
      <c r="A1110" s="333" t="str">
        <f t="shared" si="17"/>
        <v>3610051TL</v>
      </c>
      <c r="B1110" t="s">
        <v>1403</v>
      </c>
      <c r="C1110"/>
      <c r="D1110" t="s">
        <v>1867</v>
      </c>
      <c r="E1110" t="s">
        <v>1404</v>
      </c>
      <c r="F1110" t="s">
        <v>2525</v>
      </c>
      <c r="G1110" s="432">
        <v>79123035.930000007</v>
      </c>
      <c r="H1110" s="432">
        <v>79310285.189999998</v>
      </c>
      <c r="I1110" s="432">
        <v>0</v>
      </c>
      <c r="J1110" s="432">
        <v>187249.26</v>
      </c>
    </row>
    <row r="1111" spans="1:10" s="333" customFormat="1" x14ac:dyDescent="0.2">
      <c r="A1111" s="333" t="str">
        <f t="shared" si="17"/>
        <v>3610051USD</v>
      </c>
      <c r="B1111" t="s">
        <v>1403</v>
      </c>
      <c r="C1111"/>
      <c r="D1111" t="s">
        <v>2515</v>
      </c>
      <c r="E1111" t="s">
        <v>1404</v>
      </c>
      <c r="F1111" t="s">
        <v>2525</v>
      </c>
      <c r="G1111" s="432">
        <v>18736006.530000001</v>
      </c>
      <c r="H1111" s="432">
        <v>18748259.699999999</v>
      </c>
      <c r="I1111" s="432">
        <v>0</v>
      </c>
      <c r="J1111" s="432">
        <v>12253.17</v>
      </c>
    </row>
    <row r="1112" spans="1:10" s="333" customFormat="1" x14ac:dyDescent="0.2">
      <c r="A1112" s="333" t="str">
        <f t="shared" si="17"/>
        <v>3610051GBP</v>
      </c>
      <c r="B1112" t="s">
        <v>1403</v>
      </c>
      <c r="C1112"/>
      <c r="D1112" t="s">
        <v>747</v>
      </c>
      <c r="E1112" t="s">
        <v>1404</v>
      </c>
      <c r="F1112" t="s">
        <v>2525</v>
      </c>
      <c r="G1112" s="432">
        <v>1209740.77</v>
      </c>
      <c r="H1112" s="432">
        <v>1213256.78</v>
      </c>
      <c r="I1112" s="432">
        <v>0</v>
      </c>
      <c r="J1112" s="432">
        <v>3516.01</v>
      </c>
    </row>
    <row r="1113" spans="1:10" s="333" customFormat="1" x14ac:dyDescent="0.2">
      <c r="A1113" s="333" t="str">
        <f t="shared" si="17"/>
        <v>3610051EUR</v>
      </c>
      <c r="B1113" t="s">
        <v>1403</v>
      </c>
      <c r="C1113"/>
      <c r="D1113" t="s">
        <v>748</v>
      </c>
      <c r="E1113" t="s">
        <v>1404</v>
      </c>
      <c r="F1113" t="s">
        <v>2525</v>
      </c>
      <c r="G1113" s="432">
        <v>7659861.2400000002</v>
      </c>
      <c r="H1113" s="432">
        <v>7703165.96</v>
      </c>
      <c r="I1113" s="432">
        <v>0</v>
      </c>
      <c r="J1113" s="432">
        <v>43304.72</v>
      </c>
    </row>
    <row r="1114" spans="1:10" s="333" customFormat="1" x14ac:dyDescent="0.2">
      <c r="A1114" s="333" t="str">
        <f t="shared" si="17"/>
        <v>3610052TL</v>
      </c>
      <c r="B1114" t="s">
        <v>3470</v>
      </c>
      <c r="C1114"/>
      <c r="D1114" t="s">
        <v>1867</v>
      </c>
      <c r="E1114" t="s">
        <v>3471</v>
      </c>
      <c r="F1114" t="s">
        <v>2525</v>
      </c>
      <c r="G1114" s="432">
        <v>955576.83</v>
      </c>
      <c r="H1114" s="432">
        <v>970742.29</v>
      </c>
      <c r="I1114" s="432">
        <v>0</v>
      </c>
      <c r="J1114" s="432">
        <v>15165.46</v>
      </c>
    </row>
    <row r="1115" spans="1:10" s="333" customFormat="1" x14ac:dyDescent="0.2">
      <c r="A1115" s="333" t="str">
        <f t="shared" si="17"/>
        <v>3610052USD</v>
      </c>
      <c r="B1115" t="s">
        <v>3470</v>
      </c>
      <c r="C1115"/>
      <c r="D1115" t="s">
        <v>2515</v>
      </c>
      <c r="E1115" t="s">
        <v>3471</v>
      </c>
      <c r="F1115" t="s">
        <v>2525</v>
      </c>
      <c r="G1115" s="432">
        <v>338496.23</v>
      </c>
      <c r="H1115" s="432">
        <v>343725.7</v>
      </c>
      <c r="I1115" s="432">
        <v>0</v>
      </c>
      <c r="J1115" s="432">
        <v>5229.47</v>
      </c>
    </row>
    <row r="1116" spans="1:10" s="333" customFormat="1" x14ac:dyDescent="0.2">
      <c r="A1116" s="333" t="str">
        <f t="shared" si="17"/>
        <v>36199TL</v>
      </c>
      <c r="B1116" t="s">
        <v>1405</v>
      </c>
      <c r="C1116"/>
      <c r="D1116" t="s">
        <v>1867</v>
      </c>
      <c r="E1116" t="s">
        <v>1235</v>
      </c>
      <c r="F1116" t="s">
        <v>2525</v>
      </c>
      <c r="G1116" s="432">
        <v>2682711.0499999998</v>
      </c>
      <c r="H1116" s="432">
        <v>2731458.48</v>
      </c>
      <c r="I1116" s="432">
        <v>0</v>
      </c>
      <c r="J1116" s="432">
        <v>48747.43</v>
      </c>
    </row>
    <row r="1117" spans="1:10" s="333" customFormat="1" x14ac:dyDescent="0.2">
      <c r="A1117" s="333" t="str">
        <f t="shared" si="17"/>
        <v>361992TL</v>
      </c>
      <c r="B1117" t="s">
        <v>1406</v>
      </c>
      <c r="C1117"/>
      <c r="D1117" t="s">
        <v>1867</v>
      </c>
      <c r="E1117" t="s">
        <v>793</v>
      </c>
      <c r="F1117" t="s">
        <v>2525</v>
      </c>
      <c r="G1117" s="432">
        <v>2682711.0499999998</v>
      </c>
      <c r="H1117" s="432">
        <v>2731458.48</v>
      </c>
      <c r="I1117" s="432">
        <v>0</v>
      </c>
      <c r="J1117" s="432">
        <v>48747.43</v>
      </c>
    </row>
    <row r="1118" spans="1:10" s="333" customFormat="1" x14ac:dyDescent="0.2">
      <c r="A1118" s="333" t="str">
        <f t="shared" si="17"/>
        <v>3619922TL</v>
      </c>
      <c r="B1118" t="s">
        <v>1407</v>
      </c>
      <c r="C1118"/>
      <c r="D1118" t="s">
        <v>1867</v>
      </c>
      <c r="E1118" t="s">
        <v>1408</v>
      </c>
      <c r="F1118" t="s">
        <v>2525</v>
      </c>
      <c r="G1118" s="432">
        <v>2682711.0499999998</v>
      </c>
      <c r="H1118" s="432">
        <v>2731458.48</v>
      </c>
      <c r="I1118" s="432">
        <v>0</v>
      </c>
      <c r="J1118" s="432">
        <v>48747.43</v>
      </c>
    </row>
    <row r="1119" spans="1:10" s="333" customFormat="1" x14ac:dyDescent="0.2">
      <c r="A1119" s="333" t="str">
        <f t="shared" si="17"/>
        <v>3619922USD</v>
      </c>
      <c r="B1119" t="s">
        <v>1407</v>
      </c>
      <c r="C1119"/>
      <c r="D1119" t="s">
        <v>2515</v>
      </c>
      <c r="E1119" t="s">
        <v>1408</v>
      </c>
      <c r="F1119" t="s">
        <v>2525</v>
      </c>
      <c r="G1119" s="432">
        <v>171005.89</v>
      </c>
      <c r="H1119" s="432">
        <v>177938.91</v>
      </c>
      <c r="I1119" s="432">
        <v>0</v>
      </c>
      <c r="J1119" s="432">
        <v>6933.02</v>
      </c>
    </row>
    <row r="1120" spans="1:10" s="333" customFormat="1" x14ac:dyDescent="0.2">
      <c r="A1120" s="333" t="str">
        <f t="shared" si="17"/>
        <v>3619922GBP</v>
      </c>
      <c r="B1120" t="s">
        <v>1407</v>
      </c>
      <c r="C1120"/>
      <c r="D1120" t="s">
        <v>747</v>
      </c>
      <c r="E1120" t="s">
        <v>1408</v>
      </c>
      <c r="F1120" t="s">
        <v>2525</v>
      </c>
      <c r="G1120" s="432">
        <v>129114.6</v>
      </c>
      <c r="H1120" s="432">
        <v>134112.07</v>
      </c>
      <c r="I1120" s="432">
        <v>0</v>
      </c>
      <c r="J1120" s="432">
        <v>4997.47</v>
      </c>
    </row>
    <row r="1121" spans="1:10" s="333" customFormat="1" x14ac:dyDescent="0.2">
      <c r="A1121" s="333" t="str">
        <f t="shared" si="17"/>
        <v>3619922EUR</v>
      </c>
      <c r="B1121" t="s">
        <v>1407</v>
      </c>
      <c r="C1121"/>
      <c r="D1121" t="s">
        <v>748</v>
      </c>
      <c r="E1121" t="s">
        <v>1408</v>
      </c>
      <c r="F1121" t="s">
        <v>2525</v>
      </c>
      <c r="G1121" s="432">
        <v>66520.929999999993</v>
      </c>
      <c r="H1121" s="432">
        <v>68803.44</v>
      </c>
      <c r="I1121" s="432">
        <v>0</v>
      </c>
      <c r="J1121" s="432">
        <v>2282.5100000000002</v>
      </c>
    </row>
    <row r="1122" spans="1:10" s="333" customFormat="1" x14ac:dyDescent="0.2">
      <c r="A1122" s="333" t="str">
        <f t="shared" si="17"/>
        <v>366TL</v>
      </c>
      <c r="B1122" t="s">
        <v>1409</v>
      </c>
      <c r="C1122"/>
      <c r="D1122" t="s">
        <v>1867</v>
      </c>
      <c r="E1122" t="s">
        <v>775</v>
      </c>
      <c r="F1122" t="s">
        <v>2525</v>
      </c>
      <c r="G1122" s="432">
        <v>1888470924.26</v>
      </c>
      <c r="H1122" s="432">
        <v>1888470924.26</v>
      </c>
      <c r="I1122" s="432">
        <v>0</v>
      </c>
      <c r="J1122" s="432">
        <v>0</v>
      </c>
    </row>
    <row r="1123" spans="1:10" s="333" customFormat="1" x14ac:dyDescent="0.2">
      <c r="A1123" s="333" t="str">
        <f t="shared" si="17"/>
        <v>36600TL</v>
      </c>
      <c r="B1123" t="s">
        <v>1410</v>
      </c>
      <c r="C1123"/>
      <c r="D1123" t="s">
        <v>1867</v>
      </c>
      <c r="E1123" t="s">
        <v>769</v>
      </c>
      <c r="F1123" t="s">
        <v>2525</v>
      </c>
      <c r="G1123" s="432">
        <v>1888470924.26</v>
      </c>
      <c r="H1123" s="432">
        <v>1888470924.26</v>
      </c>
      <c r="I1123" s="432">
        <v>0</v>
      </c>
      <c r="J1123" s="432">
        <v>0</v>
      </c>
    </row>
    <row r="1124" spans="1:10" s="333" customFormat="1" x14ac:dyDescent="0.2">
      <c r="A1124" s="333" t="str">
        <f t="shared" si="17"/>
        <v>366005TL</v>
      </c>
      <c r="B1124" t="s">
        <v>1411</v>
      </c>
      <c r="C1124"/>
      <c r="D1124" t="s">
        <v>1867</v>
      </c>
      <c r="E1124" t="s">
        <v>780</v>
      </c>
      <c r="F1124" t="s">
        <v>2525</v>
      </c>
      <c r="G1124" s="432">
        <v>1888470924.26</v>
      </c>
      <c r="H1124" s="432">
        <v>1888470924.26</v>
      </c>
      <c r="I1124" s="432">
        <v>0</v>
      </c>
      <c r="J1124" s="432">
        <v>0</v>
      </c>
    </row>
    <row r="1125" spans="1:10" s="333" customFormat="1" x14ac:dyDescent="0.2">
      <c r="A1125" s="333" t="str">
        <f t="shared" si="17"/>
        <v>367TL</v>
      </c>
      <c r="B1125" t="s">
        <v>1412</v>
      </c>
      <c r="C1125"/>
      <c r="D1125" t="s">
        <v>1867</v>
      </c>
      <c r="E1125" t="s">
        <v>775</v>
      </c>
      <c r="F1125" t="s">
        <v>2525</v>
      </c>
      <c r="G1125" s="432">
        <v>8144076593.4200001</v>
      </c>
      <c r="H1125" s="432">
        <v>8217259181.5600004</v>
      </c>
      <c r="I1125" s="432">
        <v>0</v>
      </c>
      <c r="J1125" s="432">
        <v>73182588.140000001</v>
      </c>
    </row>
    <row r="1126" spans="1:10" s="333" customFormat="1" x14ac:dyDescent="0.2">
      <c r="A1126" s="333" t="str">
        <f t="shared" si="17"/>
        <v>36700TL</v>
      </c>
      <c r="B1126" t="s">
        <v>1413</v>
      </c>
      <c r="C1126"/>
      <c r="D1126" t="s">
        <v>1867</v>
      </c>
      <c r="E1126" t="s">
        <v>769</v>
      </c>
      <c r="F1126" t="s">
        <v>2525</v>
      </c>
      <c r="G1126" s="432">
        <v>8144076593.4200001</v>
      </c>
      <c r="H1126" s="432">
        <v>8217259181.5600004</v>
      </c>
      <c r="I1126" s="432">
        <v>0</v>
      </c>
      <c r="J1126" s="432">
        <v>73182588.140000001</v>
      </c>
    </row>
    <row r="1127" spans="1:10" s="333" customFormat="1" x14ac:dyDescent="0.2">
      <c r="A1127" s="333" t="str">
        <f t="shared" si="17"/>
        <v>367005TL</v>
      </c>
      <c r="B1127" t="s">
        <v>1414</v>
      </c>
      <c r="C1127"/>
      <c r="D1127" t="s">
        <v>1867</v>
      </c>
      <c r="E1127" t="s">
        <v>780</v>
      </c>
      <c r="F1127" t="s">
        <v>2525</v>
      </c>
      <c r="G1127" s="432">
        <v>8144076593.4200001</v>
      </c>
      <c r="H1127" s="432">
        <v>8217259181.5600004</v>
      </c>
      <c r="I1127" s="432">
        <v>0</v>
      </c>
      <c r="J1127" s="432">
        <v>73182588.140000001</v>
      </c>
    </row>
    <row r="1128" spans="1:10" s="333" customFormat="1" x14ac:dyDescent="0.2">
      <c r="A1128" s="333" t="str">
        <f t="shared" si="17"/>
        <v>367005USD</v>
      </c>
      <c r="B1128" t="s">
        <v>1414</v>
      </c>
      <c r="C1128"/>
      <c r="D1128" t="s">
        <v>2515</v>
      </c>
      <c r="E1128" t="s">
        <v>780</v>
      </c>
      <c r="F1128" t="s">
        <v>2525</v>
      </c>
      <c r="G1128" s="432">
        <v>90543448.109999999</v>
      </c>
      <c r="H1128" s="432">
        <v>92729757.439999998</v>
      </c>
      <c r="I1128" s="432">
        <v>0</v>
      </c>
      <c r="J1128" s="432">
        <v>2186309.33</v>
      </c>
    </row>
    <row r="1129" spans="1:10" s="333" customFormat="1" x14ac:dyDescent="0.2">
      <c r="A1129" s="333" t="str">
        <f t="shared" si="17"/>
        <v>367005GBP</v>
      </c>
      <c r="B1129" t="s">
        <v>1414</v>
      </c>
      <c r="C1129"/>
      <c r="D1129" t="s">
        <v>747</v>
      </c>
      <c r="E1129" t="s">
        <v>780</v>
      </c>
      <c r="F1129" t="s">
        <v>2525</v>
      </c>
      <c r="G1129" s="432">
        <v>6584308.4900000002</v>
      </c>
      <c r="H1129" s="432">
        <v>9405108.9000000004</v>
      </c>
      <c r="I1129" s="432">
        <v>0</v>
      </c>
      <c r="J1129" s="432">
        <v>2820800.41</v>
      </c>
    </row>
    <row r="1130" spans="1:10" s="333" customFormat="1" x14ac:dyDescent="0.2">
      <c r="A1130" s="333" t="str">
        <f t="shared" si="17"/>
        <v>367005CHF</v>
      </c>
      <c r="B1130" t="s">
        <v>1414</v>
      </c>
      <c r="C1130"/>
      <c r="D1130" t="s">
        <v>785</v>
      </c>
      <c r="E1130" t="s">
        <v>780</v>
      </c>
      <c r="F1130" t="s">
        <v>2525</v>
      </c>
      <c r="G1130" s="432">
        <v>0</v>
      </c>
      <c r="H1130" s="432">
        <v>761</v>
      </c>
      <c r="I1130" s="432">
        <v>0</v>
      </c>
      <c r="J1130" s="432">
        <v>761</v>
      </c>
    </row>
    <row r="1131" spans="1:10" s="333" customFormat="1" x14ac:dyDescent="0.2">
      <c r="A1131" s="333" t="str">
        <f t="shared" si="17"/>
        <v>367005DKK</v>
      </c>
      <c r="B1131" t="s">
        <v>1414</v>
      </c>
      <c r="C1131"/>
      <c r="D1131" t="s">
        <v>3160</v>
      </c>
      <c r="E1131" t="s">
        <v>780</v>
      </c>
      <c r="F1131" t="s">
        <v>2525</v>
      </c>
      <c r="G1131" s="432">
        <v>24220</v>
      </c>
      <c r="H1131" s="432">
        <v>24220</v>
      </c>
      <c r="I1131" s="432">
        <v>0</v>
      </c>
      <c r="J1131" s="432">
        <v>0</v>
      </c>
    </row>
    <row r="1132" spans="1:10" s="333" customFormat="1" x14ac:dyDescent="0.2">
      <c r="A1132" s="333" t="str">
        <f t="shared" si="17"/>
        <v>367005SEK</v>
      </c>
      <c r="B1132" t="s">
        <v>1414</v>
      </c>
      <c r="C1132"/>
      <c r="D1132" t="s">
        <v>786</v>
      </c>
      <c r="E1132" t="s">
        <v>780</v>
      </c>
      <c r="F1132" t="s">
        <v>2525</v>
      </c>
      <c r="G1132" s="432">
        <v>0</v>
      </c>
      <c r="H1132" s="432">
        <v>0.04</v>
      </c>
      <c r="I1132" s="432">
        <v>0</v>
      </c>
      <c r="J1132" s="432">
        <v>0.04</v>
      </c>
    </row>
    <row r="1133" spans="1:10" s="333" customFormat="1" x14ac:dyDescent="0.2">
      <c r="A1133" s="333" t="str">
        <f t="shared" si="17"/>
        <v>367005CAD</v>
      </c>
      <c r="B1133" t="s">
        <v>1414</v>
      </c>
      <c r="C1133"/>
      <c r="D1133" t="s">
        <v>2933</v>
      </c>
      <c r="E1133" t="s">
        <v>780</v>
      </c>
      <c r="F1133" t="s">
        <v>2525</v>
      </c>
      <c r="G1133" s="432">
        <v>311770.36</v>
      </c>
      <c r="H1133" s="432">
        <v>311770.36</v>
      </c>
      <c r="I1133" s="432">
        <v>0</v>
      </c>
      <c r="J1133" s="432">
        <v>0</v>
      </c>
    </row>
    <row r="1134" spans="1:10" s="333" customFormat="1" x14ac:dyDescent="0.2">
      <c r="A1134" s="333" t="str">
        <f t="shared" si="17"/>
        <v>367005KWD</v>
      </c>
      <c r="B1134" t="s">
        <v>1414</v>
      </c>
      <c r="C1134"/>
      <c r="D1134" t="s">
        <v>128</v>
      </c>
      <c r="E1134" t="s">
        <v>780</v>
      </c>
      <c r="F1134" t="s">
        <v>2525</v>
      </c>
      <c r="G1134" s="432">
        <v>15</v>
      </c>
      <c r="H1134" s="432">
        <v>15</v>
      </c>
      <c r="I1134" s="432">
        <v>0</v>
      </c>
      <c r="J1134" s="432">
        <v>0</v>
      </c>
    </row>
    <row r="1135" spans="1:10" s="333" customFormat="1" x14ac:dyDescent="0.2">
      <c r="A1135" s="333" t="str">
        <f t="shared" si="17"/>
        <v>367005JPY</v>
      </c>
      <c r="B1135" t="s">
        <v>1414</v>
      </c>
      <c r="C1135"/>
      <c r="D1135" t="s">
        <v>129</v>
      </c>
      <c r="E1135" t="s">
        <v>780</v>
      </c>
      <c r="F1135" t="s">
        <v>2525</v>
      </c>
      <c r="G1135" s="432">
        <v>4544</v>
      </c>
      <c r="H1135" s="432">
        <v>4544</v>
      </c>
      <c r="I1135" s="432">
        <v>0</v>
      </c>
      <c r="J1135" s="432">
        <v>0</v>
      </c>
    </row>
    <row r="1136" spans="1:10" s="333" customFormat="1" x14ac:dyDescent="0.2">
      <c r="A1136" s="333" t="str">
        <f t="shared" si="17"/>
        <v>367005EUR</v>
      </c>
      <c r="B1136" t="s">
        <v>1414</v>
      </c>
      <c r="C1136"/>
      <c r="D1136" t="s">
        <v>748</v>
      </c>
      <c r="E1136" t="s">
        <v>780</v>
      </c>
      <c r="F1136" t="s">
        <v>2525</v>
      </c>
      <c r="G1136" s="432">
        <v>115102644.92</v>
      </c>
      <c r="H1136" s="432">
        <v>132451788.77</v>
      </c>
      <c r="I1136" s="432">
        <v>0</v>
      </c>
      <c r="J1136" s="432">
        <v>17349143.850000001</v>
      </c>
    </row>
    <row r="1137" spans="1:11" s="333" customFormat="1" x14ac:dyDescent="0.2">
      <c r="A1137" s="333" t="str">
        <f t="shared" si="17"/>
        <v>367005AED</v>
      </c>
      <c r="B1137" t="s">
        <v>1414</v>
      </c>
      <c r="C1137"/>
      <c r="D1137" t="s">
        <v>3364</v>
      </c>
      <c r="E1137" t="s">
        <v>780</v>
      </c>
      <c r="F1137" t="s">
        <v>2525</v>
      </c>
      <c r="G1137" s="432">
        <v>17250</v>
      </c>
      <c r="H1137" s="432">
        <v>17250</v>
      </c>
      <c r="I1137" s="432">
        <v>0</v>
      </c>
      <c r="J1137" s="432">
        <v>0</v>
      </c>
      <c r="K1137" s="338"/>
    </row>
    <row r="1138" spans="1:11" s="333" customFormat="1" x14ac:dyDescent="0.2">
      <c r="A1138" s="333" t="str">
        <f t="shared" si="17"/>
        <v>367005RUB</v>
      </c>
      <c r="B1138" t="s">
        <v>1414</v>
      </c>
      <c r="C1138"/>
      <c r="D1138" t="s">
        <v>3106</v>
      </c>
      <c r="E1138" t="s">
        <v>780</v>
      </c>
      <c r="F1138" t="s">
        <v>2525</v>
      </c>
      <c r="G1138" s="432">
        <v>120669</v>
      </c>
      <c r="H1138" s="432">
        <v>120669</v>
      </c>
      <c r="I1138" s="432">
        <v>0</v>
      </c>
      <c r="J1138" s="432">
        <v>0</v>
      </c>
    </row>
    <row r="1139" spans="1:11" s="333" customFormat="1" x14ac:dyDescent="0.2">
      <c r="A1139" s="333" t="str">
        <f t="shared" si="17"/>
        <v>367005ALT</v>
      </c>
      <c r="B1139" t="s">
        <v>1414</v>
      </c>
      <c r="C1139"/>
      <c r="D1139" t="s">
        <v>1065</v>
      </c>
      <c r="E1139" t="s">
        <v>780</v>
      </c>
      <c r="F1139" t="s">
        <v>2525</v>
      </c>
      <c r="G1139" s="432">
        <v>31420.92</v>
      </c>
      <c r="H1139" s="432">
        <v>31420.92</v>
      </c>
      <c r="I1139" s="432">
        <v>0</v>
      </c>
      <c r="J1139" s="432">
        <v>0</v>
      </c>
    </row>
    <row r="1140" spans="1:11" s="333" customFormat="1" x14ac:dyDescent="0.2">
      <c r="A1140" s="333" t="str">
        <f t="shared" si="17"/>
        <v>370TL</v>
      </c>
      <c r="B1140" t="s">
        <v>633</v>
      </c>
      <c r="C1140"/>
      <c r="D1140" t="s">
        <v>1867</v>
      </c>
      <c r="E1140" t="s">
        <v>1416</v>
      </c>
      <c r="F1140" t="s">
        <v>2525</v>
      </c>
      <c r="G1140" s="432">
        <v>237324620.12</v>
      </c>
      <c r="H1140" s="432">
        <v>237324620.72999999</v>
      </c>
      <c r="I1140" s="432">
        <v>0</v>
      </c>
      <c r="J1140" s="432">
        <v>0.61</v>
      </c>
    </row>
    <row r="1141" spans="1:11" s="333" customFormat="1" x14ac:dyDescent="0.2">
      <c r="A1141" s="333" t="str">
        <f t="shared" si="17"/>
        <v>37000TL</v>
      </c>
      <c r="B1141" t="s">
        <v>634</v>
      </c>
      <c r="C1141"/>
      <c r="D1141" t="s">
        <v>1867</v>
      </c>
      <c r="E1141" t="s">
        <v>635</v>
      </c>
      <c r="F1141" t="s">
        <v>2525</v>
      </c>
      <c r="G1141" s="432">
        <v>237324620.12</v>
      </c>
      <c r="H1141" s="432">
        <v>237324620.72999999</v>
      </c>
      <c r="I1141" s="432">
        <v>0</v>
      </c>
      <c r="J1141" s="432">
        <v>0.61</v>
      </c>
      <c r="K1141" s="338"/>
    </row>
    <row r="1142" spans="1:11" s="333" customFormat="1" x14ac:dyDescent="0.2">
      <c r="A1142" s="333" t="str">
        <f t="shared" si="17"/>
        <v>370000TL</v>
      </c>
      <c r="B1142" t="s">
        <v>636</v>
      </c>
      <c r="C1142"/>
      <c r="D1142" t="s">
        <v>1867</v>
      </c>
      <c r="E1142" t="s">
        <v>1420</v>
      </c>
      <c r="F1142" t="s">
        <v>2525</v>
      </c>
      <c r="G1142" s="432">
        <v>237324620.12</v>
      </c>
      <c r="H1142" s="432">
        <v>237324620.72999999</v>
      </c>
      <c r="I1142" s="432">
        <v>0</v>
      </c>
      <c r="J1142" s="432">
        <v>0.61</v>
      </c>
    </row>
    <row r="1143" spans="1:11" s="333" customFormat="1" x14ac:dyDescent="0.2">
      <c r="A1143" s="333" t="str">
        <f t="shared" si="17"/>
        <v>370000TL</v>
      </c>
      <c r="B1143" t="s">
        <v>636</v>
      </c>
      <c r="C1143" t="s">
        <v>637</v>
      </c>
      <c r="D1143" t="s">
        <v>1867</v>
      </c>
      <c r="E1143" t="s">
        <v>638</v>
      </c>
      <c r="F1143" t="s">
        <v>2525</v>
      </c>
      <c r="G1143" s="432">
        <v>237324620.12</v>
      </c>
      <c r="H1143" s="432">
        <v>237324620.72999999</v>
      </c>
      <c r="I1143" s="432">
        <v>0</v>
      </c>
      <c r="J1143" s="432">
        <v>0.61</v>
      </c>
    </row>
    <row r="1144" spans="1:11" s="333" customFormat="1" x14ac:dyDescent="0.2">
      <c r="A1144" s="333" t="str">
        <f t="shared" si="17"/>
        <v>371TL</v>
      </c>
      <c r="B1144" t="s">
        <v>1415</v>
      </c>
      <c r="C1144"/>
      <c r="D1144" t="s">
        <v>1867</v>
      </c>
      <c r="E1144" t="s">
        <v>1416</v>
      </c>
      <c r="F1144" t="s">
        <v>2525</v>
      </c>
      <c r="G1144" s="432">
        <v>17994583.199999999</v>
      </c>
      <c r="H1144" s="432">
        <v>17994583.199999999</v>
      </c>
      <c r="I1144" s="432">
        <v>0</v>
      </c>
      <c r="J1144" s="432">
        <v>0</v>
      </c>
    </row>
    <row r="1145" spans="1:11" s="333" customFormat="1" x14ac:dyDescent="0.2">
      <c r="A1145" s="333" t="str">
        <f t="shared" si="17"/>
        <v>37100TL</v>
      </c>
      <c r="B1145" t="s">
        <v>1417</v>
      </c>
      <c r="C1145"/>
      <c r="D1145" t="s">
        <v>1867</v>
      </c>
      <c r="E1145" t="s">
        <v>1418</v>
      </c>
      <c r="F1145" t="s">
        <v>2525</v>
      </c>
      <c r="G1145" s="432">
        <v>17994583.199999999</v>
      </c>
      <c r="H1145" s="432">
        <v>17994583.199999999</v>
      </c>
      <c r="I1145" s="432">
        <v>0</v>
      </c>
      <c r="J1145" s="432">
        <v>0</v>
      </c>
    </row>
    <row r="1146" spans="1:11" s="333" customFormat="1" x14ac:dyDescent="0.2">
      <c r="A1146" s="333" t="str">
        <f t="shared" si="17"/>
        <v>371000TL</v>
      </c>
      <c r="B1146" t="s">
        <v>1419</v>
      </c>
      <c r="C1146"/>
      <c r="D1146" t="s">
        <v>1867</v>
      </c>
      <c r="E1146" t="s">
        <v>1420</v>
      </c>
      <c r="F1146" t="s">
        <v>2525</v>
      </c>
      <c r="G1146" s="432">
        <v>17982483.199999999</v>
      </c>
      <c r="H1146" s="432">
        <v>17982483.199999999</v>
      </c>
      <c r="I1146" s="432">
        <v>0</v>
      </c>
      <c r="J1146" s="432">
        <v>0</v>
      </c>
    </row>
    <row r="1147" spans="1:11" s="333" customFormat="1" x14ac:dyDescent="0.2">
      <c r="A1147" s="333" t="str">
        <f t="shared" si="17"/>
        <v>371000USD</v>
      </c>
      <c r="B1147" t="s">
        <v>1419</v>
      </c>
      <c r="C1147"/>
      <c r="D1147" t="s">
        <v>2515</v>
      </c>
      <c r="E1147" t="s">
        <v>1420</v>
      </c>
      <c r="F1147" t="s">
        <v>2525</v>
      </c>
      <c r="G1147" s="432">
        <v>15818849.4</v>
      </c>
      <c r="H1147" s="432">
        <v>15818849.4</v>
      </c>
      <c r="I1147" s="432">
        <v>0</v>
      </c>
      <c r="J1147" s="432">
        <v>0</v>
      </c>
    </row>
    <row r="1148" spans="1:11" s="333" customFormat="1" x14ac:dyDescent="0.2">
      <c r="A1148" s="333" t="str">
        <f t="shared" si="17"/>
        <v>371000GBP</v>
      </c>
      <c r="B1148" t="s">
        <v>1419</v>
      </c>
      <c r="C1148"/>
      <c r="D1148" t="s">
        <v>747</v>
      </c>
      <c r="E1148" t="s">
        <v>1420</v>
      </c>
      <c r="F1148" t="s">
        <v>2525</v>
      </c>
      <c r="G1148" s="432">
        <v>313711.84000000003</v>
      </c>
      <c r="H1148" s="432">
        <v>313711.84000000003</v>
      </c>
      <c r="I1148" s="432">
        <v>0</v>
      </c>
      <c r="J1148" s="432">
        <v>0</v>
      </c>
    </row>
    <row r="1149" spans="1:11" s="333" customFormat="1" x14ac:dyDescent="0.2">
      <c r="A1149" s="333" t="str">
        <f t="shared" si="17"/>
        <v>371000EUR</v>
      </c>
      <c r="B1149" t="s">
        <v>1419</v>
      </c>
      <c r="C1149"/>
      <c r="D1149" t="s">
        <v>748</v>
      </c>
      <c r="E1149" t="s">
        <v>1420</v>
      </c>
      <c r="F1149" t="s">
        <v>2525</v>
      </c>
      <c r="G1149" s="432">
        <v>1365871.06</v>
      </c>
      <c r="H1149" s="432">
        <v>1365871.06</v>
      </c>
      <c r="I1149" s="432">
        <v>0</v>
      </c>
      <c r="J1149" s="432">
        <v>0</v>
      </c>
    </row>
    <row r="1150" spans="1:11" s="333" customFormat="1" x14ac:dyDescent="0.2">
      <c r="A1150" s="333" t="str">
        <f t="shared" si="17"/>
        <v>371000AED</v>
      </c>
      <c r="B1150" t="s">
        <v>1419</v>
      </c>
      <c r="C1150"/>
      <c r="D1150" t="s">
        <v>3364</v>
      </c>
      <c r="E1150" t="s">
        <v>1420</v>
      </c>
      <c r="F1150" t="s">
        <v>2525</v>
      </c>
      <c r="G1150" s="432">
        <v>17250</v>
      </c>
      <c r="H1150" s="432">
        <v>17250</v>
      </c>
      <c r="I1150" s="432">
        <v>0</v>
      </c>
      <c r="J1150" s="432">
        <v>0</v>
      </c>
    </row>
    <row r="1151" spans="1:11" s="333" customFormat="1" x14ac:dyDescent="0.2">
      <c r="A1151" s="333" t="str">
        <f t="shared" si="17"/>
        <v>371000TL</v>
      </c>
      <c r="B1151" t="s">
        <v>1419</v>
      </c>
      <c r="C1151" t="s">
        <v>1908</v>
      </c>
      <c r="D1151" t="s">
        <v>1867</v>
      </c>
      <c r="E1151" t="s">
        <v>1909</v>
      </c>
      <c r="F1151" t="s">
        <v>2525</v>
      </c>
      <c r="G1151" s="432">
        <v>17982483.199999999</v>
      </c>
      <c r="H1151" s="432">
        <v>17982483.199999999</v>
      </c>
      <c r="I1151" s="432">
        <v>0</v>
      </c>
      <c r="J1151" s="432">
        <v>0</v>
      </c>
    </row>
    <row r="1152" spans="1:11" s="333" customFormat="1" x14ac:dyDescent="0.2">
      <c r="A1152" s="333" t="str">
        <f t="shared" si="17"/>
        <v>371000USD</v>
      </c>
      <c r="B1152" t="s">
        <v>1419</v>
      </c>
      <c r="C1152" t="s">
        <v>1908</v>
      </c>
      <c r="D1152" t="s">
        <v>2515</v>
      </c>
      <c r="E1152" t="s">
        <v>1909</v>
      </c>
      <c r="F1152" t="s">
        <v>2525</v>
      </c>
      <c r="G1152" s="432">
        <v>15818849.4</v>
      </c>
      <c r="H1152" s="432">
        <v>15818849.4</v>
      </c>
      <c r="I1152" s="432">
        <v>0</v>
      </c>
      <c r="J1152" s="432">
        <v>0</v>
      </c>
    </row>
    <row r="1153" spans="1:10" s="333" customFormat="1" x14ac:dyDescent="0.2">
      <c r="A1153" s="333" t="str">
        <f t="shared" si="17"/>
        <v>371000GBP</v>
      </c>
      <c r="B1153" t="s">
        <v>1419</v>
      </c>
      <c r="C1153" t="s">
        <v>1908</v>
      </c>
      <c r="D1153" t="s">
        <v>747</v>
      </c>
      <c r="E1153" t="s">
        <v>1909</v>
      </c>
      <c r="F1153" t="s">
        <v>2525</v>
      </c>
      <c r="G1153" s="432">
        <v>313711.84000000003</v>
      </c>
      <c r="H1153" s="432">
        <v>313711.84000000003</v>
      </c>
      <c r="I1153" s="432">
        <v>0</v>
      </c>
      <c r="J1153" s="432">
        <v>0</v>
      </c>
    </row>
    <row r="1154" spans="1:10" s="333" customFormat="1" x14ac:dyDescent="0.2">
      <c r="A1154" s="333" t="str">
        <f t="shared" si="17"/>
        <v>371000EUR</v>
      </c>
      <c r="B1154" t="s">
        <v>1419</v>
      </c>
      <c r="C1154" t="s">
        <v>1908</v>
      </c>
      <c r="D1154" t="s">
        <v>748</v>
      </c>
      <c r="E1154" t="s">
        <v>1909</v>
      </c>
      <c r="F1154" t="s">
        <v>2525</v>
      </c>
      <c r="G1154" s="432">
        <v>1365871.06</v>
      </c>
      <c r="H1154" s="432">
        <v>1365871.06</v>
      </c>
      <c r="I1154" s="432">
        <v>0</v>
      </c>
      <c r="J1154" s="432">
        <v>0</v>
      </c>
    </row>
    <row r="1155" spans="1:10" s="333" customFormat="1" x14ac:dyDescent="0.2">
      <c r="A1155" s="333" t="str">
        <f t="shared" ref="A1155:A1218" si="18">CONCATENATE(B1155,D1155)</f>
        <v>371000AED</v>
      </c>
      <c r="B1155" t="s">
        <v>1419</v>
      </c>
      <c r="C1155" t="s">
        <v>1908</v>
      </c>
      <c r="D1155" t="s">
        <v>3364</v>
      </c>
      <c r="E1155" t="s">
        <v>1909</v>
      </c>
      <c r="F1155" t="s">
        <v>2525</v>
      </c>
      <c r="G1155" s="432">
        <v>17250</v>
      </c>
      <c r="H1155" s="432">
        <v>17250</v>
      </c>
      <c r="I1155" s="432">
        <v>0</v>
      </c>
      <c r="J1155" s="432">
        <v>0</v>
      </c>
    </row>
    <row r="1156" spans="1:10" s="333" customFormat="1" x14ac:dyDescent="0.2">
      <c r="A1156" s="333" t="str">
        <f t="shared" si="18"/>
        <v>371001TL</v>
      </c>
      <c r="B1156" t="s">
        <v>3472</v>
      </c>
      <c r="C1156"/>
      <c r="D1156" t="s">
        <v>1867</v>
      </c>
      <c r="E1156" t="s">
        <v>1421</v>
      </c>
      <c r="F1156" t="s">
        <v>2525</v>
      </c>
      <c r="G1156" s="432">
        <v>12100</v>
      </c>
      <c r="H1156" s="432">
        <v>12100</v>
      </c>
      <c r="I1156" s="432">
        <v>0</v>
      </c>
      <c r="J1156" s="432">
        <v>0</v>
      </c>
    </row>
    <row r="1157" spans="1:10" s="333" customFormat="1" x14ac:dyDescent="0.2">
      <c r="A1157" s="333" t="str">
        <f t="shared" si="18"/>
        <v>371001USD</v>
      </c>
      <c r="B1157" t="s">
        <v>3472</v>
      </c>
      <c r="C1157"/>
      <c r="D1157" t="s">
        <v>2515</v>
      </c>
      <c r="E1157" t="s">
        <v>1421</v>
      </c>
      <c r="F1157" t="s">
        <v>2525</v>
      </c>
      <c r="G1157" s="432">
        <v>12100</v>
      </c>
      <c r="H1157" s="432">
        <v>12100</v>
      </c>
      <c r="I1157" s="432">
        <v>0</v>
      </c>
      <c r="J1157" s="432">
        <v>0</v>
      </c>
    </row>
    <row r="1158" spans="1:10" s="333" customFormat="1" x14ac:dyDescent="0.2">
      <c r="A1158" s="333" t="str">
        <f t="shared" si="18"/>
        <v>371001TL</v>
      </c>
      <c r="B1158" t="s">
        <v>3472</v>
      </c>
      <c r="C1158" t="s">
        <v>3473</v>
      </c>
      <c r="D1158" t="s">
        <v>1867</v>
      </c>
      <c r="E1158" t="s">
        <v>1909</v>
      </c>
      <c r="F1158" t="s">
        <v>2525</v>
      </c>
      <c r="G1158" s="432">
        <v>12100</v>
      </c>
      <c r="H1158" s="432">
        <v>12100</v>
      </c>
      <c r="I1158" s="432">
        <v>0</v>
      </c>
      <c r="J1158" s="432">
        <v>0</v>
      </c>
    </row>
    <row r="1159" spans="1:10" s="333" customFormat="1" x14ac:dyDescent="0.2">
      <c r="A1159" s="333" t="str">
        <f t="shared" si="18"/>
        <v>371001USD</v>
      </c>
      <c r="B1159" t="s">
        <v>3472</v>
      </c>
      <c r="C1159" t="s">
        <v>3473</v>
      </c>
      <c r="D1159" t="s">
        <v>2515</v>
      </c>
      <c r="E1159" t="s">
        <v>1909</v>
      </c>
      <c r="F1159" t="s">
        <v>2525</v>
      </c>
      <c r="G1159" s="432">
        <v>12100</v>
      </c>
      <c r="H1159" s="432">
        <v>12100</v>
      </c>
      <c r="I1159" s="432">
        <v>0</v>
      </c>
      <c r="J1159" s="432">
        <v>0</v>
      </c>
    </row>
    <row r="1160" spans="1:10" s="333" customFormat="1" x14ac:dyDescent="0.2">
      <c r="A1160" s="333" t="str">
        <f t="shared" si="18"/>
        <v>380TL</v>
      </c>
      <c r="B1160" t="s">
        <v>1422</v>
      </c>
      <c r="C1160"/>
      <c r="D1160" t="s">
        <v>1867</v>
      </c>
      <c r="E1160" t="s">
        <v>1423</v>
      </c>
      <c r="F1160" t="s">
        <v>2525</v>
      </c>
      <c r="G1160" s="432">
        <v>4497050.67</v>
      </c>
      <c r="H1160" s="432">
        <v>4800691.5599999996</v>
      </c>
      <c r="I1160" s="432">
        <v>0</v>
      </c>
      <c r="J1160" s="432">
        <v>303640.89</v>
      </c>
    </row>
    <row r="1161" spans="1:10" s="333" customFormat="1" x14ac:dyDescent="0.2">
      <c r="A1161" s="333" t="str">
        <f t="shared" si="18"/>
        <v>38000TL</v>
      </c>
      <c r="B1161" t="s">
        <v>1424</v>
      </c>
      <c r="C1161"/>
      <c r="D1161" t="s">
        <v>1867</v>
      </c>
      <c r="E1161" t="s">
        <v>1425</v>
      </c>
      <c r="F1161" t="s">
        <v>2525</v>
      </c>
      <c r="G1161" s="432">
        <v>3448754.51</v>
      </c>
      <c r="H1161" s="432">
        <v>3713775.09</v>
      </c>
      <c r="I1161" s="432">
        <v>0</v>
      </c>
      <c r="J1161" s="432">
        <v>265020.58</v>
      </c>
    </row>
    <row r="1162" spans="1:10" s="333" customFormat="1" x14ac:dyDescent="0.2">
      <c r="A1162" s="333" t="str">
        <f t="shared" si="18"/>
        <v>380000TL</v>
      </c>
      <c r="B1162" t="s">
        <v>1426</v>
      </c>
      <c r="C1162"/>
      <c r="D1162" t="s">
        <v>1867</v>
      </c>
      <c r="E1162" t="s">
        <v>174</v>
      </c>
      <c r="F1162" t="s">
        <v>2525</v>
      </c>
      <c r="G1162" s="432">
        <v>838688.31</v>
      </c>
      <c r="H1162" s="432">
        <v>877166.77</v>
      </c>
      <c r="I1162" s="432">
        <v>0</v>
      </c>
      <c r="J1162" s="432">
        <v>38478.46</v>
      </c>
    </row>
    <row r="1163" spans="1:10" s="333" customFormat="1" x14ac:dyDescent="0.2">
      <c r="A1163" s="333" t="str">
        <f t="shared" si="18"/>
        <v>380002TL</v>
      </c>
      <c r="B1163" t="s">
        <v>1427</v>
      </c>
      <c r="C1163"/>
      <c r="D1163" t="s">
        <v>1867</v>
      </c>
      <c r="E1163" t="s">
        <v>1428</v>
      </c>
      <c r="F1163" t="s">
        <v>2525</v>
      </c>
      <c r="G1163" s="432">
        <v>1346321.54</v>
      </c>
      <c r="H1163" s="432">
        <v>1480957.36</v>
      </c>
      <c r="I1163" s="432">
        <v>0</v>
      </c>
      <c r="J1163" s="432">
        <v>134635.82</v>
      </c>
    </row>
    <row r="1164" spans="1:10" s="333" customFormat="1" x14ac:dyDescent="0.2">
      <c r="A1164" s="333" t="str">
        <f t="shared" si="18"/>
        <v>3800020TL</v>
      </c>
      <c r="B1164" t="s">
        <v>1429</v>
      </c>
      <c r="C1164"/>
      <c r="D1164" t="s">
        <v>1867</v>
      </c>
      <c r="E1164" t="s">
        <v>1430</v>
      </c>
      <c r="F1164" t="s">
        <v>2525</v>
      </c>
      <c r="G1164" s="432">
        <v>1346321.54</v>
      </c>
      <c r="H1164" s="432">
        <v>1480957.36</v>
      </c>
      <c r="I1164" s="432">
        <v>0</v>
      </c>
      <c r="J1164" s="432">
        <v>134635.82</v>
      </c>
    </row>
    <row r="1165" spans="1:10" s="333" customFormat="1" x14ac:dyDescent="0.2">
      <c r="A1165" s="333" t="str">
        <f t="shared" si="18"/>
        <v>380003TL</v>
      </c>
      <c r="B1165" t="s">
        <v>1431</v>
      </c>
      <c r="C1165"/>
      <c r="D1165" t="s">
        <v>1867</v>
      </c>
      <c r="E1165" t="s">
        <v>1432</v>
      </c>
      <c r="F1165" t="s">
        <v>2525</v>
      </c>
      <c r="G1165" s="432">
        <v>9570.19</v>
      </c>
      <c r="H1165" s="432">
        <v>10160.700000000001</v>
      </c>
      <c r="I1165" s="432">
        <v>0</v>
      </c>
      <c r="J1165" s="432">
        <v>590.51</v>
      </c>
    </row>
    <row r="1166" spans="1:10" s="333" customFormat="1" x14ac:dyDescent="0.2">
      <c r="A1166" s="333" t="str">
        <f t="shared" si="18"/>
        <v>3800030TL</v>
      </c>
      <c r="B1166" t="s">
        <v>1433</v>
      </c>
      <c r="C1166"/>
      <c r="D1166" t="s">
        <v>1867</v>
      </c>
      <c r="E1166" t="s">
        <v>1434</v>
      </c>
      <c r="F1166" t="s">
        <v>2525</v>
      </c>
      <c r="G1166" s="432">
        <v>9570.19</v>
      </c>
      <c r="H1166" s="432">
        <v>10160.700000000001</v>
      </c>
      <c r="I1166" s="432">
        <v>0</v>
      </c>
      <c r="J1166" s="432">
        <v>590.51</v>
      </c>
    </row>
    <row r="1167" spans="1:10" s="333" customFormat="1" x14ac:dyDescent="0.2">
      <c r="A1167" s="333" t="str">
        <f t="shared" si="18"/>
        <v>380005TL</v>
      </c>
      <c r="B1167" t="s">
        <v>1435</v>
      </c>
      <c r="C1167"/>
      <c r="D1167" t="s">
        <v>1867</v>
      </c>
      <c r="E1167" t="s">
        <v>1436</v>
      </c>
      <c r="F1167" t="s">
        <v>2525</v>
      </c>
      <c r="G1167" s="432">
        <v>1007286.62</v>
      </c>
      <c r="H1167" s="432">
        <v>1090018.01</v>
      </c>
      <c r="I1167" s="432">
        <v>0</v>
      </c>
      <c r="J1167" s="432">
        <v>82731.39</v>
      </c>
    </row>
    <row r="1168" spans="1:10" s="333" customFormat="1" x14ac:dyDescent="0.2">
      <c r="A1168" s="333" t="str">
        <f t="shared" si="18"/>
        <v>380006TL</v>
      </c>
      <c r="B1168" t="s">
        <v>1437</v>
      </c>
      <c r="C1168"/>
      <c r="D1168" t="s">
        <v>1867</v>
      </c>
      <c r="E1168" t="s">
        <v>1438</v>
      </c>
      <c r="F1168" t="s">
        <v>2525</v>
      </c>
      <c r="G1168" s="432">
        <v>246798.41</v>
      </c>
      <c r="H1168" s="432">
        <v>255382.81</v>
      </c>
      <c r="I1168" s="432">
        <v>0</v>
      </c>
      <c r="J1168" s="432">
        <v>8584.4</v>
      </c>
    </row>
    <row r="1169" spans="1:10" s="333" customFormat="1" x14ac:dyDescent="0.2">
      <c r="A1169" s="333" t="str">
        <f t="shared" si="18"/>
        <v>380008TL</v>
      </c>
      <c r="B1169" t="s">
        <v>2960</v>
      </c>
      <c r="C1169"/>
      <c r="D1169" t="s">
        <v>1867</v>
      </c>
      <c r="E1169" t="s">
        <v>2961</v>
      </c>
      <c r="F1169" t="s">
        <v>2525</v>
      </c>
      <c r="G1169" s="432">
        <v>89.44</v>
      </c>
      <c r="H1169" s="432">
        <v>89.44</v>
      </c>
      <c r="I1169" s="432">
        <v>0</v>
      </c>
      <c r="J1169" s="432">
        <v>0</v>
      </c>
    </row>
    <row r="1170" spans="1:10" s="333" customFormat="1" x14ac:dyDescent="0.2">
      <c r="A1170" s="333" t="str">
        <f t="shared" si="18"/>
        <v>38040TL</v>
      </c>
      <c r="B1170" t="s">
        <v>1439</v>
      </c>
      <c r="C1170"/>
      <c r="D1170" t="s">
        <v>1867</v>
      </c>
      <c r="E1170" t="s">
        <v>1440</v>
      </c>
      <c r="F1170" t="s">
        <v>2525</v>
      </c>
      <c r="G1170" s="432">
        <v>1048296.16</v>
      </c>
      <c r="H1170" s="432">
        <v>1086916.47</v>
      </c>
      <c r="I1170" s="432">
        <v>0</v>
      </c>
      <c r="J1170" s="432">
        <v>38620.31</v>
      </c>
    </row>
    <row r="1171" spans="1:10" s="333" customFormat="1" x14ac:dyDescent="0.2">
      <c r="A1171" s="333" t="str">
        <f t="shared" si="18"/>
        <v>380402TL</v>
      </c>
      <c r="B1171" t="s">
        <v>1441</v>
      </c>
      <c r="C1171"/>
      <c r="D1171" t="s">
        <v>1867</v>
      </c>
      <c r="E1171" t="s">
        <v>1442</v>
      </c>
      <c r="F1171" t="s">
        <v>2525</v>
      </c>
      <c r="G1171" s="432">
        <v>34265.4</v>
      </c>
      <c r="H1171" s="432">
        <v>34265.4</v>
      </c>
      <c r="I1171" s="432">
        <v>0</v>
      </c>
      <c r="J1171" s="432">
        <v>0</v>
      </c>
    </row>
    <row r="1172" spans="1:10" s="333" customFormat="1" x14ac:dyDescent="0.2">
      <c r="A1172" s="333" t="str">
        <f t="shared" si="18"/>
        <v>3804024TL</v>
      </c>
      <c r="B1172" t="s">
        <v>175</v>
      </c>
      <c r="C1172"/>
      <c r="D1172" t="s">
        <v>1867</v>
      </c>
      <c r="E1172" t="s">
        <v>176</v>
      </c>
      <c r="F1172" t="s">
        <v>2525</v>
      </c>
      <c r="G1172" s="432">
        <v>34265.4</v>
      </c>
      <c r="H1172" s="432">
        <v>34265.4</v>
      </c>
      <c r="I1172" s="432">
        <v>0</v>
      </c>
      <c r="J1172" s="432">
        <v>0</v>
      </c>
    </row>
    <row r="1173" spans="1:10" s="333" customFormat="1" x14ac:dyDescent="0.2">
      <c r="A1173" s="333" t="str">
        <f t="shared" si="18"/>
        <v>380403TL</v>
      </c>
      <c r="B1173" t="s">
        <v>1443</v>
      </c>
      <c r="C1173"/>
      <c r="D1173" t="s">
        <v>1867</v>
      </c>
      <c r="E1173" t="s">
        <v>1442</v>
      </c>
      <c r="F1173" t="s">
        <v>2525</v>
      </c>
      <c r="G1173" s="432">
        <v>47726.77</v>
      </c>
      <c r="H1173" s="432">
        <v>47726.77</v>
      </c>
      <c r="I1173" s="432">
        <v>0</v>
      </c>
      <c r="J1173" s="432">
        <v>0</v>
      </c>
    </row>
    <row r="1174" spans="1:10" s="333" customFormat="1" x14ac:dyDescent="0.2">
      <c r="A1174" s="333" t="str">
        <f t="shared" si="18"/>
        <v>3804034TL</v>
      </c>
      <c r="B1174" t="s">
        <v>177</v>
      </c>
      <c r="C1174"/>
      <c r="D1174" t="s">
        <v>1867</v>
      </c>
      <c r="E1174" t="s">
        <v>178</v>
      </c>
      <c r="F1174" t="s">
        <v>2525</v>
      </c>
      <c r="G1174" s="432">
        <v>47726.77</v>
      </c>
      <c r="H1174" s="432">
        <v>47726.77</v>
      </c>
      <c r="I1174" s="432">
        <v>0</v>
      </c>
      <c r="J1174" s="432">
        <v>0</v>
      </c>
    </row>
    <row r="1175" spans="1:10" s="333" customFormat="1" x14ac:dyDescent="0.2">
      <c r="A1175" s="333" t="str">
        <f t="shared" si="18"/>
        <v>380404TL</v>
      </c>
      <c r="B1175" t="s">
        <v>1444</v>
      </c>
      <c r="C1175"/>
      <c r="D1175" t="s">
        <v>1867</v>
      </c>
      <c r="E1175" t="s">
        <v>1445</v>
      </c>
      <c r="F1175" t="s">
        <v>2525</v>
      </c>
      <c r="G1175" s="432">
        <v>29497.58</v>
      </c>
      <c r="H1175" s="432">
        <v>29497.58</v>
      </c>
      <c r="I1175" s="432">
        <v>0</v>
      </c>
      <c r="J1175" s="432">
        <v>0</v>
      </c>
    </row>
    <row r="1176" spans="1:10" s="333" customFormat="1" x14ac:dyDescent="0.2">
      <c r="A1176" s="333" t="str">
        <f t="shared" si="18"/>
        <v>380405TL</v>
      </c>
      <c r="B1176" t="s">
        <v>1446</v>
      </c>
      <c r="C1176"/>
      <c r="D1176" t="s">
        <v>1867</v>
      </c>
      <c r="E1176" t="s">
        <v>1447</v>
      </c>
      <c r="F1176" t="s">
        <v>2525</v>
      </c>
      <c r="G1176" s="432">
        <v>36856.43</v>
      </c>
      <c r="H1176" s="432">
        <v>36856.43</v>
      </c>
      <c r="I1176" s="432">
        <v>0</v>
      </c>
      <c r="J1176" s="432">
        <v>0</v>
      </c>
    </row>
    <row r="1177" spans="1:10" s="333" customFormat="1" x14ac:dyDescent="0.2">
      <c r="A1177" s="333" t="str">
        <f t="shared" si="18"/>
        <v>380409TL</v>
      </c>
      <c r="B1177" t="s">
        <v>1448</v>
      </c>
      <c r="C1177"/>
      <c r="D1177" t="s">
        <v>1867</v>
      </c>
      <c r="E1177" t="s">
        <v>793</v>
      </c>
      <c r="F1177" t="s">
        <v>2525</v>
      </c>
      <c r="G1177" s="432">
        <v>899949.98</v>
      </c>
      <c r="H1177" s="432">
        <v>938570.29</v>
      </c>
      <c r="I1177" s="432">
        <v>0</v>
      </c>
      <c r="J1177" s="432">
        <v>38620.31</v>
      </c>
    </row>
    <row r="1178" spans="1:10" s="333" customFormat="1" x14ac:dyDescent="0.2">
      <c r="A1178" s="333" t="str">
        <f t="shared" si="18"/>
        <v>3804094TL</v>
      </c>
      <c r="B1178" t="s">
        <v>1449</v>
      </c>
      <c r="C1178"/>
      <c r="D1178" t="s">
        <v>1867</v>
      </c>
      <c r="E1178" t="s">
        <v>1450</v>
      </c>
      <c r="F1178" t="s">
        <v>2525</v>
      </c>
      <c r="G1178" s="432">
        <v>870531.04</v>
      </c>
      <c r="H1178" s="432">
        <v>909151.35</v>
      </c>
      <c r="I1178" s="432">
        <v>0</v>
      </c>
      <c r="J1178" s="432">
        <v>38620.31</v>
      </c>
    </row>
    <row r="1179" spans="1:10" s="333" customFormat="1" x14ac:dyDescent="0.2">
      <c r="A1179" s="333" t="str">
        <f t="shared" si="18"/>
        <v>38040940TL</v>
      </c>
      <c r="B1179" t="s">
        <v>1451</v>
      </c>
      <c r="C1179"/>
      <c r="D1179" t="s">
        <v>1867</v>
      </c>
      <c r="E1179" t="s">
        <v>1452</v>
      </c>
      <c r="F1179" t="s">
        <v>2525</v>
      </c>
      <c r="G1179" s="432">
        <v>280777.36</v>
      </c>
      <c r="H1179" s="432">
        <v>293672.23</v>
      </c>
      <c r="I1179" s="432">
        <v>0</v>
      </c>
      <c r="J1179" s="432">
        <v>12894.87</v>
      </c>
    </row>
    <row r="1180" spans="1:10" s="333" customFormat="1" x14ac:dyDescent="0.2">
      <c r="A1180" s="333" t="str">
        <f t="shared" si="18"/>
        <v>38040941TL</v>
      </c>
      <c r="B1180" t="s">
        <v>1453</v>
      </c>
      <c r="C1180"/>
      <c r="D1180" t="s">
        <v>1867</v>
      </c>
      <c r="E1180" t="s">
        <v>1454</v>
      </c>
      <c r="F1180" t="s">
        <v>2525</v>
      </c>
      <c r="G1180" s="432">
        <v>347143.42</v>
      </c>
      <c r="H1180" s="432">
        <v>363015.45</v>
      </c>
      <c r="I1180" s="432">
        <v>0</v>
      </c>
      <c r="J1180" s="432">
        <v>15872.03</v>
      </c>
    </row>
    <row r="1181" spans="1:10" s="333" customFormat="1" x14ac:dyDescent="0.2">
      <c r="A1181" s="333" t="str">
        <f t="shared" si="18"/>
        <v>38040942TL</v>
      </c>
      <c r="B1181" t="s">
        <v>1455</v>
      </c>
      <c r="C1181"/>
      <c r="D1181" t="s">
        <v>1867</v>
      </c>
      <c r="E1181" t="s">
        <v>1456</v>
      </c>
      <c r="F1181" t="s">
        <v>2525</v>
      </c>
      <c r="G1181" s="432">
        <v>73836.37</v>
      </c>
      <c r="H1181" s="432">
        <v>76928.05</v>
      </c>
      <c r="I1181" s="432">
        <v>0</v>
      </c>
      <c r="J1181" s="432">
        <v>3091.68</v>
      </c>
    </row>
    <row r="1182" spans="1:10" s="333" customFormat="1" x14ac:dyDescent="0.2">
      <c r="A1182" s="333" t="str">
        <f t="shared" si="18"/>
        <v>38040943TL</v>
      </c>
      <c r="B1182" t="s">
        <v>1457</v>
      </c>
      <c r="C1182"/>
      <c r="D1182" t="s">
        <v>1867</v>
      </c>
      <c r="E1182" t="s">
        <v>1456</v>
      </c>
      <c r="F1182" t="s">
        <v>2525</v>
      </c>
      <c r="G1182" s="432">
        <v>168773.89</v>
      </c>
      <c r="H1182" s="432">
        <v>175535.62</v>
      </c>
      <c r="I1182" s="432">
        <v>0</v>
      </c>
      <c r="J1182" s="432">
        <v>6761.73</v>
      </c>
    </row>
    <row r="1183" spans="1:10" s="333" customFormat="1" x14ac:dyDescent="0.2">
      <c r="A1183" s="333" t="str">
        <f t="shared" si="18"/>
        <v>3804095TL</v>
      </c>
      <c r="B1183" t="s">
        <v>1458</v>
      </c>
      <c r="C1183"/>
      <c r="D1183" t="s">
        <v>1867</v>
      </c>
      <c r="E1183" t="s">
        <v>1459</v>
      </c>
      <c r="F1183" t="s">
        <v>2525</v>
      </c>
      <c r="G1183" s="432">
        <v>29418.94</v>
      </c>
      <c r="H1183" s="432">
        <v>29418.94</v>
      </c>
      <c r="I1183" s="432">
        <v>0</v>
      </c>
      <c r="J1183" s="432">
        <v>0</v>
      </c>
    </row>
    <row r="1184" spans="1:10" s="333" customFormat="1" x14ac:dyDescent="0.2">
      <c r="A1184" s="333" t="str">
        <f t="shared" si="18"/>
        <v>38040954TL</v>
      </c>
      <c r="B1184" t="s">
        <v>1460</v>
      </c>
      <c r="C1184"/>
      <c r="D1184" t="s">
        <v>1867</v>
      </c>
      <c r="E1184" t="s">
        <v>1461</v>
      </c>
      <c r="F1184" t="s">
        <v>2525</v>
      </c>
      <c r="G1184" s="432">
        <v>2447.5700000000002</v>
      </c>
      <c r="H1184" s="432">
        <v>2447.5700000000002</v>
      </c>
      <c r="I1184" s="432">
        <v>0</v>
      </c>
      <c r="J1184" s="432">
        <v>0</v>
      </c>
    </row>
    <row r="1185" spans="1:10" s="333" customFormat="1" x14ac:dyDescent="0.2">
      <c r="A1185" s="333" t="str">
        <f t="shared" si="18"/>
        <v>38040955TL</v>
      </c>
      <c r="B1185" t="s">
        <v>1462</v>
      </c>
      <c r="C1185"/>
      <c r="D1185" t="s">
        <v>1867</v>
      </c>
      <c r="E1185" t="s">
        <v>1463</v>
      </c>
      <c r="F1185" t="s">
        <v>2525</v>
      </c>
      <c r="G1185" s="432">
        <v>4895.0600000000004</v>
      </c>
      <c r="H1185" s="432">
        <v>4895.0600000000004</v>
      </c>
      <c r="I1185" s="432">
        <v>0</v>
      </c>
      <c r="J1185" s="432">
        <v>0</v>
      </c>
    </row>
    <row r="1186" spans="1:10" s="333" customFormat="1" x14ac:dyDescent="0.2">
      <c r="A1186" s="333" t="str">
        <f t="shared" si="18"/>
        <v>38040958TL</v>
      </c>
      <c r="B1186" t="s">
        <v>440</v>
      </c>
      <c r="C1186"/>
      <c r="D1186" t="s">
        <v>1867</v>
      </c>
      <c r="E1186" t="s">
        <v>441</v>
      </c>
      <c r="F1186" t="s">
        <v>2525</v>
      </c>
      <c r="G1186" s="432">
        <v>22076.31</v>
      </c>
      <c r="H1186" s="432">
        <v>22076.31</v>
      </c>
      <c r="I1186" s="432">
        <v>0</v>
      </c>
      <c r="J1186" s="432">
        <v>0</v>
      </c>
    </row>
    <row r="1187" spans="1:10" s="333" customFormat="1" x14ac:dyDescent="0.2">
      <c r="A1187" s="333" t="str">
        <f t="shared" si="18"/>
        <v>381TL</v>
      </c>
      <c r="B1187" t="s">
        <v>1464</v>
      </c>
      <c r="C1187"/>
      <c r="D1187" t="s">
        <v>1867</v>
      </c>
      <c r="E1187" t="s">
        <v>1465</v>
      </c>
      <c r="F1187" t="s">
        <v>2525</v>
      </c>
      <c r="G1187" s="432">
        <v>2424907.0499999998</v>
      </c>
      <c r="H1187" s="432">
        <v>2431501.4300000002</v>
      </c>
      <c r="I1187" s="432">
        <v>0</v>
      </c>
      <c r="J1187" s="432">
        <v>6594.38</v>
      </c>
    </row>
    <row r="1188" spans="1:10" s="333" customFormat="1" x14ac:dyDescent="0.2">
      <c r="A1188" s="333" t="str">
        <f t="shared" si="18"/>
        <v>38100TL</v>
      </c>
      <c r="B1188" t="s">
        <v>1466</v>
      </c>
      <c r="C1188"/>
      <c r="D1188" t="s">
        <v>1867</v>
      </c>
      <c r="E1188" t="s">
        <v>1467</v>
      </c>
      <c r="F1188" t="s">
        <v>2525</v>
      </c>
      <c r="G1188" s="432">
        <v>2424907.0499999998</v>
      </c>
      <c r="H1188" s="432">
        <v>2431501.4300000002</v>
      </c>
      <c r="I1188" s="432">
        <v>0</v>
      </c>
      <c r="J1188" s="432">
        <v>6594.38</v>
      </c>
    </row>
    <row r="1189" spans="1:10" s="333" customFormat="1" x14ac:dyDescent="0.2">
      <c r="A1189" s="333" t="str">
        <f t="shared" si="18"/>
        <v>38100USD</v>
      </c>
      <c r="B1189" t="s">
        <v>1466</v>
      </c>
      <c r="C1189"/>
      <c r="D1189" t="s">
        <v>2515</v>
      </c>
      <c r="E1189" t="s">
        <v>1467</v>
      </c>
      <c r="F1189" t="s">
        <v>2525</v>
      </c>
      <c r="G1189" s="432">
        <v>5863.47</v>
      </c>
      <c r="H1189" s="432">
        <v>7644.04</v>
      </c>
      <c r="I1189" s="432">
        <v>0</v>
      </c>
      <c r="J1189" s="432">
        <v>1780.57</v>
      </c>
    </row>
    <row r="1190" spans="1:10" s="333" customFormat="1" x14ac:dyDescent="0.2">
      <c r="A1190" s="333" t="str">
        <f t="shared" si="18"/>
        <v>38100GBP</v>
      </c>
      <c r="B1190" t="s">
        <v>1466</v>
      </c>
      <c r="C1190"/>
      <c r="D1190" t="s">
        <v>747</v>
      </c>
      <c r="E1190" t="s">
        <v>1467</v>
      </c>
      <c r="F1190" t="s">
        <v>2525</v>
      </c>
      <c r="G1190" s="432">
        <v>4112.66</v>
      </c>
      <c r="H1190" s="432">
        <v>4327.33</v>
      </c>
      <c r="I1190" s="432">
        <v>0</v>
      </c>
      <c r="J1190" s="432">
        <v>214.67</v>
      </c>
    </row>
    <row r="1191" spans="1:10" s="333" customFormat="1" x14ac:dyDescent="0.2">
      <c r="A1191" s="333" t="str">
        <f t="shared" si="18"/>
        <v>38100EUR</v>
      </c>
      <c r="B1191" t="s">
        <v>1466</v>
      </c>
      <c r="C1191"/>
      <c r="D1191" t="s">
        <v>748</v>
      </c>
      <c r="E1191" t="s">
        <v>1467</v>
      </c>
      <c r="F1191" t="s">
        <v>2525</v>
      </c>
      <c r="G1191" s="432">
        <v>35421.89</v>
      </c>
      <c r="H1191" s="432">
        <v>35583.46</v>
      </c>
      <c r="I1191" s="432">
        <v>0</v>
      </c>
      <c r="J1191" s="432">
        <v>161.57</v>
      </c>
    </row>
    <row r="1192" spans="1:10" s="333" customFormat="1" x14ac:dyDescent="0.2">
      <c r="A1192" s="333" t="str">
        <f t="shared" si="18"/>
        <v>384TL</v>
      </c>
      <c r="B1192" t="s">
        <v>1468</v>
      </c>
      <c r="C1192"/>
      <c r="D1192" t="s">
        <v>1867</v>
      </c>
      <c r="E1192" t="s">
        <v>1469</v>
      </c>
      <c r="F1192" t="s">
        <v>2525</v>
      </c>
      <c r="G1192" s="432">
        <v>15.83</v>
      </c>
      <c r="H1192" s="432">
        <v>15.83</v>
      </c>
      <c r="I1192" s="432">
        <v>0</v>
      </c>
      <c r="J1192" s="432">
        <v>0</v>
      </c>
    </row>
    <row r="1193" spans="1:10" s="333" customFormat="1" x14ac:dyDescent="0.2">
      <c r="A1193" s="333" t="str">
        <f t="shared" si="18"/>
        <v>38420TL</v>
      </c>
      <c r="B1193" t="s">
        <v>1470</v>
      </c>
      <c r="C1193"/>
      <c r="D1193" t="s">
        <v>1867</v>
      </c>
      <c r="E1193" t="s">
        <v>1471</v>
      </c>
      <c r="F1193" t="s">
        <v>2525</v>
      </c>
      <c r="G1193" s="432">
        <v>15.83</v>
      </c>
      <c r="H1193" s="432">
        <v>15.83</v>
      </c>
      <c r="I1193" s="432">
        <v>0</v>
      </c>
      <c r="J1193" s="432">
        <v>0</v>
      </c>
    </row>
    <row r="1194" spans="1:10" s="333" customFormat="1" x14ac:dyDescent="0.2">
      <c r="A1194" s="333" t="str">
        <f t="shared" si="18"/>
        <v>384206TL</v>
      </c>
      <c r="B1194" t="s">
        <v>1472</v>
      </c>
      <c r="C1194"/>
      <c r="D1194" t="s">
        <v>1867</v>
      </c>
      <c r="E1194" t="s">
        <v>1473</v>
      </c>
      <c r="F1194" t="s">
        <v>2525</v>
      </c>
      <c r="G1194" s="432">
        <v>15.83</v>
      </c>
      <c r="H1194" s="432">
        <v>15.83</v>
      </c>
      <c r="I1194" s="432">
        <v>0</v>
      </c>
      <c r="J1194" s="432">
        <v>0</v>
      </c>
    </row>
    <row r="1195" spans="1:10" s="333" customFormat="1" x14ac:dyDescent="0.2">
      <c r="A1195" s="333" t="str">
        <f t="shared" si="18"/>
        <v>3842060TL</v>
      </c>
      <c r="B1195" t="s">
        <v>1474</v>
      </c>
      <c r="C1195"/>
      <c r="D1195" t="s">
        <v>1867</v>
      </c>
      <c r="E1195" t="s">
        <v>1475</v>
      </c>
      <c r="F1195" t="s">
        <v>2525</v>
      </c>
      <c r="G1195" s="432">
        <v>15.83</v>
      </c>
      <c r="H1195" s="432">
        <v>15.83</v>
      </c>
      <c r="I1195" s="432">
        <v>0</v>
      </c>
      <c r="J1195" s="432">
        <v>0</v>
      </c>
    </row>
    <row r="1196" spans="1:10" s="333" customFormat="1" x14ac:dyDescent="0.2">
      <c r="A1196" s="333" t="str">
        <f t="shared" si="18"/>
        <v>390TL</v>
      </c>
      <c r="B1196" t="s">
        <v>1476</v>
      </c>
      <c r="C1196"/>
      <c r="D1196" t="s">
        <v>1867</v>
      </c>
      <c r="E1196" t="s">
        <v>1477</v>
      </c>
      <c r="F1196" t="s">
        <v>2525</v>
      </c>
      <c r="G1196" s="432">
        <v>151608850.06</v>
      </c>
      <c r="H1196" s="432">
        <v>152602514.84999999</v>
      </c>
      <c r="I1196" s="432">
        <v>0</v>
      </c>
      <c r="J1196" s="432">
        <v>993664.79</v>
      </c>
    </row>
    <row r="1197" spans="1:10" s="333" customFormat="1" x14ac:dyDescent="0.2">
      <c r="A1197" s="333" t="str">
        <f t="shared" si="18"/>
        <v>39000TL</v>
      </c>
      <c r="B1197" t="s">
        <v>1478</v>
      </c>
      <c r="C1197"/>
      <c r="D1197" t="s">
        <v>1867</v>
      </c>
      <c r="E1197" t="s">
        <v>1479</v>
      </c>
      <c r="F1197" t="s">
        <v>2525</v>
      </c>
      <c r="G1197" s="432">
        <v>2295</v>
      </c>
      <c r="H1197" s="432">
        <v>5550</v>
      </c>
      <c r="I1197" s="432">
        <v>0</v>
      </c>
      <c r="J1197" s="432">
        <v>3255</v>
      </c>
    </row>
    <row r="1198" spans="1:10" s="333" customFormat="1" x14ac:dyDescent="0.2">
      <c r="A1198" s="333" t="str">
        <f t="shared" si="18"/>
        <v>390002TL</v>
      </c>
      <c r="B1198" t="s">
        <v>1480</v>
      </c>
      <c r="C1198"/>
      <c r="D1198" t="s">
        <v>1867</v>
      </c>
      <c r="E1198" t="s">
        <v>1481</v>
      </c>
      <c r="F1198" t="s">
        <v>2525</v>
      </c>
      <c r="G1198" s="432">
        <v>2175</v>
      </c>
      <c r="H1198" s="432">
        <v>5430</v>
      </c>
      <c r="I1198" s="432">
        <v>0</v>
      </c>
      <c r="J1198" s="432">
        <v>3255</v>
      </c>
    </row>
    <row r="1199" spans="1:10" s="333" customFormat="1" x14ac:dyDescent="0.2">
      <c r="A1199" s="333" t="str">
        <f t="shared" si="18"/>
        <v>3900021TL</v>
      </c>
      <c r="B1199" t="s">
        <v>1482</v>
      </c>
      <c r="C1199"/>
      <c r="D1199" t="s">
        <v>1867</v>
      </c>
      <c r="E1199" t="s">
        <v>1481</v>
      </c>
      <c r="F1199" t="s">
        <v>2525</v>
      </c>
      <c r="G1199" s="432">
        <v>2175</v>
      </c>
      <c r="H1199" s="432">
        <v>5430</v>
      </c>
      <c r="I1199" s="432">
        <v>0</v>
      </c>
      <c r="J1199" s="432">
        <v>3255</v>
      </c>
    </row>
    <row r="1200" spans="1:10" s="333" customFormat="1" x14ac:dyDescent="0.2">
      <c r="A1200" s="333" t="str">
        <f t="shared" si="18"/>
        <v>3900021TL</v>
      </c>
      <c r="B1200" t="s">
        <v>1482</v>
      </c>
      <c r="C1200" t="s">
        <v>1910</v>
      </c>
      <c r="D1200" t="s">
        <v>1867</v>
      </c>
      <c r="E1200" t="s">
        <v>1911</v>
      </c>
      <c r="F1200" t="s">
        <v>2525</v>
      </c>
      <c r="G1200" s="432">
        <v>2175</v>
      </c>
      <c r="H1200" s="432">
        <v>5425</v>
      </c>
      <c r="I1200" s="432">
        <v>0</v>
      </c>
      <c r="J1200" s="432">
        <v>3250</v>
      </c>
    </row>
    <row r="1201" spans="1:10" s="333" customFormat="1" x14ac:dyDescent="0.2">
      <c r="A1201" s="333" t="str">
        <f t="shared" si="18"/>
        <v>3900021TL</v>
      </c>
      <c r="B1201" t="s">
        <v>1482</v>
      </c>
      <c r="C1201" t="s">
        <v>1912</v>
      </c>
      <c r="D1201" t="s">
        <v>1867</v>
      </c>
      <c r="E1201" t="s">
        <v>1911</v>
      </c>
      <c r="F1201" t="s">
        <v>2525</v>
      </c>
      <c r="G1201" s="432">
        <v>0</v>
      </c>
      <c r="H1201" s="432">
        <v>5</v>
      </c>
      <c r="I1201" s="432">
        <v>0</v>
      </c>
      <c r="J1201" s="432">
        <v>5</v>
      </c>
    </row>
    <row r="1202" spans="1:10" s="333" customFormat="1" x14ac:dyDescent="0.2">
      <c r="A1202" s="333" t="str">
        <f t="shared" si="18"/>
        <v>390009TL</v>
      </c>
      <c r="B1202" t="s">
        <v>179</v>
      </c>
      <c r="C1202"/>
      <c r="D1202" t="s">
        <v>1867</v>
      </c>
      <c r="E1202" t="s">
        <v>180</v>
      </c>
      <c r="F1202" t="s">
        <v>2525</v>
      </c>
      <c r="G1202" s="432">
        <v>120</v>
      </c>
      <c r="H1202" s="432">
        <v>120</v>
      </c>
      <c r="I1202" s="432">
        <v>0</v>
      </c>
      <c r="J1202" s="432">
        <v>0</v>
      </c>
    </row>
    <row r="1203" spans="1:10" s="333" customFormat="1" x14ac:dyDescent="0.2">
      <c r="A1203" s="333" t="str">
        <f t="shared" si="18"/>
        <v>3900090TL</v>
      </c>
      <c r="B1203" t="s">
        <v>3474</v>
      </c>
      <c r="C1203"/>
      <c r="D1203" t="s">
        <v>1867</v>
      </c>
      <c r="E1203" t="s">
        <v>3475</v>
      </c>
      <c r="F1203" t="s">
        <v>2525</v>
      </c>
      <c r="G1203" s="432">
        <v>120</v>
      </c>
      <c r="H1203" s="432">
        <v>120</v>
      </c>
      <c r="I1203" s="432">
        <v>0</v>
      </c>
      <c r="J1203" s="432">
        <v>0</v>
      </c>
    </row>
    <row r="1204" spans="1:10" s="333" customFormat="1" x14ac:dyDescent="0.2">
      <c r="A1204" s="333" t="str">
        <f t="shared" si="18"/>
        <v>39050TL</v>
      </c>
      <c r="B1204" t="s">
        <v>1483</v>
      </c>
      <c r="C1204"/>
      <c r="D1204" t="s">
        <v>1867</v>
      </c>
      <c r="E1204" t="s">
        <v>1484</v>
      </c>
      <c r="F1204" t="s">
        <v>2525</v>
      </c>
      <c r="G1204" s="432">
        <v>120761004</v>
      </c>
      <c r="H1204" s="432">
        <v>121174103.39</v>
      </c>
      <c r="I1204" s="432">
        <v>0</v>
      </c>
      <c r="J1204" s="432">
        <v>413099.39</v>
      </c>
    </row>
    <row r="1205" spans="1:10" s="333" customFormat="1" x14ac:dyDescent="0.2">
      <c r="A1205" s="333" t="str">
        <f t="shared" si="18"/>
        <v>390500TL</v>
      </c>
      <c r="B1205" t="s">
        <v>3181</v>
      </c>
      <c r="C1205"/>
      <c r="D1205" t="s">
        <v>1867</v>
      </c>
      <c r="E1205" t="s">
        <v>3182</v>
      </c>
      <c r="F1205" t="s">
        <v>2525</v>
      </c>
      <c r="G1205" s="432">
        <v>3000</v>
      </c>
      <c r="H1205" s="432">
        <v>3000</v>
      </c>
      <c r="I1205" s="432">
        <v>0</v>
      </c>
      <c r="J1205" s="432">
        <v>0</v>
      </c>
    </row>
    <row r="1206" spans="1:10" s="333" customFormat="1" x14ac:dyDescent="0.2">
      <c r="A1206" s="333" t="str">
        <f t="shared" si="18"/>
        <v>390500TL</v>
      </c>
      <c r="B1206" t="s">
        <v>3181</v>
      </c>
      <c r="C1206" t="s">
        <v>3183</v>
      </c>
      <c r="D1206" t="s">
        <v>1867</v>
      </c>
      <c r="E1206" t="s">
        <v>2620</v>
      </c>
      <c r="F1206" t="s">
        <v>2525</v>
      </c>
      <c r="G1206" s="432">
        <v>3000</v>
      </c>
      <c r="H1206" s="432">
        <v>3000</v>
      </c>
      <c r="I1206" s="432">
        <v>0</v>
      </c>
      <c r="J1206" s="432">
        <v>0</v>
      </c>
    </row>
    <row r="1207" spans="1:10" s="333" customFormat="1" x14ac:dyDescent="0.2">
      <c r="A1207" s="333" t="str">
        <f t="shared" si="18"/>
        <v>390501TL</v>
      </c>
      <c r="B1207" t="s">
        <v>1485</v>
      </c>
      <c r="C1207"/>
      <c r="D1207" t="s">
        <v>1867</v>
      </c>
      <c r="E1207" t="s">
        <v>1486</v>
      </c>
      <c r="F1207" t="s">
        <v>2525</v>
      </c>
      <c r="G1207" s="432">
        <v>0</v>
      </c>
      <c r="H1207" s="432">
        <v>10745.74</v>
      </c>
      <c r="I1207" s="432">
        <v>0</v>
      </c>
      <c r="J1207" s="432">
        <v>10745.74</v>
      </c>
    </row>
    <row r="1208" spans="1:10" s="333" customFormat="1" x14ac:dyDescent="0.2">
      <c r="A1208" s="333" t="str">
        <f t="shared" si="18"/>
        <v>390503TL</v>
      </c>
      <c r="B1208" t="s">
        <v>3476</v>
      </c>
      <c r="C1208"/>
      <c r="D1208" t="s">
        <v>1867</v>
      </c>
      <c r="E1208" t="s">
        <v>3477</v>
      </c>
      <c r="F1208" t="s">
        <v>2525</v>
      </c>
      <c r="G1208" s="432">
        <v>30000</v>
      </c>
      <c r="H1208" s="432">
        <v>30000</v>
      </c>
      <c r="I1208" s="432">
        <v>0</v>
      </c>
      <c r="J1208" s="432">
        <v>0</v>
      </c>
    </row>
    <row r="1209" spans="1:10" s="333" customFormat="1" x14ac:dyDescent="0.2">
      <c r="A1209" s="333" t="str">
        <f t="shared" si="18"/>
        <v>390503TL</v>
      </c>
      <c r="B1209" t="s">
        <v>3476</v>
      </c>
      <c r="C1209" t="s">
        <v>3478</v>
      </c>
      <c r="D1209" t="s">
        <v>1867</v>
      </c>
      <c r="E1209" t="s">
        <v>2620</v>
      </c>
      <c r="F1209" t="s">
        <v>2525</v>
      </c>
      <c r="G1209" s="432">
        <v>30000</v>
      </c>
      <c r="H1209" s="432">
        <v>30000</v>
      </c>
      <c r="I1209" s="432">
        <v>0</v>
      </c>
      <c r="J1209" s="432">
        <v>0</v>
      </c>
    </row>
    <row r="1210" spans="1:10" s="333" customFormat="1" x14ac:dyDescent="0.2">
      <c r="A1210" s="333" t="str">
        <f t="shared" si="18"/>
        <v>390509TL</v>
      </c>
      <c r="B1210" t="s">
        <v>1487</v>
      </c>
      <c r="C1210"/>
      <c r="D1210" t="s">
        <v>1867</v>
      </c>
      <c r="E1210" t="s">
        <v>1488</v>
      </c>
      <c r="F1210" t="s">
        <v>2525</v>
      </c>
      <c r="G1210" s="432">
        <v>120728004</v>
      </c>
      <c r="H1210" s="432">
        <v>121130357.65000001</v>
      </c>
      <c r="I1210" s="432">
        <v>0</v>
      </c>
      <c r="J1210" s="432">
        <v>402353.65</v>
      </c>
    </row>
    <row r="1211" spans="1:10" s="333" customFormat="1" x14ac:dyDescent="0.2">
      <c r="A1211" s="333" t="str">
        <f t="shared" si="18"/>
        <v>3905090TL</v>
      </c>
      <c r="B1211" t="s">
        <v>1489</v>
      </c>
      <c r="C1211"/>
      <c r="D1211" t="s">
        <v>1867</v>
      </c>
      <c r="E1211" t="s">
        <v>1490</v>
      </c>
      <c r="F1211" t="s">
        <v>2525</v>
      </c>
      <c r="G1211" s="432">
        <v>118322142.69</v>
      </c>
      <c r="H1211" s="432">
        <v>118594415.54000001</v>
      </c>
      <c r="I1211" s="432">
        <v>0</v>
      </c>
      <c r="J1211" s="432">
        <v>272272.84999999998</v>
      </c>
    </row>
    <row r="1212" spans="1:10" s="333" customFormat="1" x14ac:dyDescent="0.2">
      <c r="A1212" s="333" t="str">
        <f t="shared" si="18"/>
        <v>3905090TL</v>
      </c>
      <c r="B1212" t="s">
        <v>1489</v>
      </c>
      <c r="C1212" t="s">
        <v>2619</v>
      </c>
      <c r="D1212" t="s">
        <v>1867</v>
      </c>
      <c r="E1212" t="s">
        <v>2620</v>
      </c>
      <c r="F1212" t="s">
        <v>2525</v>
      </c>
      <c r="G1212" s="432">
        <v>118322142.69</v>
      </c>
      <c r="H1212" s="432">
        <v>118594415.54000001</v>
      </c>
      <c r="I1212" s="432">
        <v>0</v>
      </c>
      <c r="J1212" s="432">
        <v>272272.84999999998</v>
      </c>
    </row>
    <row r="1213" spans="1:10" s="333" customFormat="1" x14ac:dyDescent="0.2">
      <c r="A1213" s="333" t="str">
        <f t="shared" si="18"/>
        <v>3905094TL</v>
      </c>
      <c r="B1213" t="s">
        <v>2962</v>
      </c>
      <c r="C1213"/>
      <c r="D1213" t="s">
        <v>1867</v>
      </c>
      <c r="E1213" t="s">
        <v>2963</v>
      </c>
      <c r="F1213" t="s">
        <v>2525</v>
      </c>
      <c r="G1213" s="432">
        <v>2394236.31</v>
      </c>
      <c r="H1213" s="432">
        <v>2404141.0699999998</v>
      </c>
      <c r="I1213" s="432">
        <v>0</v>
      </c>
      <c r="J1213" s="432">
        <v>9904.76</v>
      </c>
    </row>
    <row r="1214" spans="1:10" s="333" customFormat="1" x14ac:dyDescent="0.2">
      <c r="A1214" s="333" t="str">
        <f t="shared" si="18"/>
        <v>3905094TL</v>
      </c>
      <c r="B1214" t="s">
        <v>2962</v>
      </c>
      <c r="C1214" t="s">
        <v>2964</v>
      </c>
      <c r="D1214" t="s">
        <v>1867</v>
      </c>
      <c r="E1214" t="s">
        <v>2620</v>
      </c>
      <c r="F1214" t="s">
        <v>2525</v>
      </c>
      <c r="G1214" s="432">
        <v>2394236.31</v>
      </c>
      <c r="H1214" s="432">
        <v>2404141.0699999998</v>
      </c>
      <c r="I1214" s="432">
        <v>0</v>
      </c>
      <c r="J1214" s="432">
        <v>9904.76</v>
      </c>
    </row>
    <row r="1215" spans="1:10" s="333" customFormat="1" x14ac:dyDescent="0.2">
      <c r="A1215" s="333" t="str">
        <f t="shared" si="18"/>
        <v>3905097TL</v>
      </c>
      <c r="B1215" t="s">
        <v>181</v>
      </c>
      <c r="C1215"/>
      <c r="D1215" t="s">
        <v>1867</v>
      </c>
      <c r="E1215" t="s">
        <v>1488</v>
      </c>
      <c r="F1215" t="s">
        <v>2525</v>
      </c>
      <c r="G1215" s="432">
        <v>11525</v>
      </c>
      <c r="H1215" s="432">
        <v>128339.22</v>
      </c>
      <c r="I1215" s="432">
        <v>0</v>
      </c>
      <c r="J1215" s="432">
        <v>116814.22</v>
      </c>
    </row>
    <row r="1216" spans="1:10" s="333" customFormat="1" x14ac:dyDescent="0.2">
      <c r="A1216" s="333" t="str">
        <f t="shared" si="18"/>
        <v>39050970TL</v>
      </c>
      <c r="B1216" t="s">
        <v>182</v>
      </c>
      <c r="C1216"/>
      <c r="D1216" t="s">
        <v>1867</v>
      </c>
      <c r="E1216" t="s">
        <v>183</v>
      </c>
      <c r="F1216" t="s">
        <v>2525</v>
      </c>
      <c r="G1216" s="432">
        <v>11525</v>
      </c>
      <c r="H1216" s="432">
        <v>128337.22</v>
      </c>
      <c r="I1216" s="432">
        <v>0</v>
      </c>
      <c r="J1216" s="432">
        <v>116812.22</v>
      </c>
    </row>
    <row r="1217" spans="1:10" s="333" customFormat="1" x14ac:dyDescent="0.2">
      <c r="A1217" s="333" t="str">
        <f t="shared" si="18"/>
        <v>39050970TL</v>
      </c>
      <c r="B1217" t="s">
        <v>182</v>
      </c>
      <c r="C1217" t="s">
        <v>184</v>
      </c>
      <c r="D1217" t="s">
        <v>1867</v>
      </c>
      <c r="E1217" t="s">
        <v>185</v>
      </c>
      <c r="F1217" t="s">
        <v>2525</v>
      </c>
      <c r="G1217" s="432">
        <v>11525</v>
      </c>
      <c r="H1217" s="432">
        <v>128337.22</v>
      </c>
      <c r="I1217" s="432">
        <v>0</v>
      </c>
      <c r="J1217" s="432">
        <v>116812.22</v>
      </c>
    </row>
    <row r="1218" spans="1:10" s="333" customFormat="1" x14ac:dyDescent="0.2">
      <c r="A1218" s="333" t="str">
        <f t="shared" si="18"/>
        <v>39050971TL</v>
      </c>
      <c r="B1218" t="s">
        <v>2712</v>
      </c>
      <c r="C1218"/>
      <c r="D1218" t="s">
        <v>1867</v>
      </c>
      <c r="E1218" t="s">
        <v>2713</v>
      </c>
      <c r="F1218" t="s">
        <v>2525</v>
      </c>
      <c r="G1218" s="432">
        <v>0</v>
      </c>
      <c r="H1218" s="432">
        <v>1</v>
      </c>
      <c r="I1218" s="432">
        <v>0</v>
      </c>
      <c r="J1218" s="432">
        <v>1</v>
      </c>
    </row>
    <row r="1219" spans="1:10" s="333" customFormat="1" x14ac:dyDescent="0.2">
      <c r="A1219" s="333" t="str">
        <f t="shared" ref="A1219:A1282" si="19">CONCATENATE(B1219,D1219)</f>
        <v>39050971TL</v>
      </c>
      <c r="B1219" t="s">
        <v>2712</v>
      </c>
      <c r="C1219" t="s">
        <v>2714</v>
      </c>
      <c r="D1219" t="s">
        <v>1867</v>
      </c>
      <c r="E1219" t="s">
        <v>185</v>
      </c>
      <c r="F1219" t="s">
        <v>2525</v>
      </c>
      <c r="G1219" s="432">
        <v>0</v>
      </c>
      <c r="H1219" s="432">
        <v>1</v>
      </c>
      <c r="I1219" s="432">
        <v>0</v>
      </c>
      <c r="J1219" s="432">
        <v>1</v>
      </c>
    </row>
    <row r="1220" spans="1:10" s="333" customFormat="1" x14ac:dyDescent="0.2">
      <c r="A1220" s="333" t="str">
        <f t="shared" si="19"/>
        <v>39050972TL</v>
      </c>
      <c r="B1220" t="s">
        <v>2715</v>
      </c>
      <c r="C1220"/>
      <c r="D1220" t="s">
        <v>1867</v>
      </c>
      <c r="E1220" t="s">
        <v>2716</v>
      </c>
      <c r="F1220" t="s">
        <v>2525</v>
      </c>
      <c r="G1220" s="432">
        <v>0</v>
      </c>
      <c r="H1220" s="432">
        <v>1</v>
      </c>
      <c r="I1220" s="432">
        <v>0</v>
      </c>
      <c r="J1220" s="432">
        <v>1</v>
      </c>
    </row>
    <row r="1221" spans="1:10" s="333" customFormat="1" x14ac:dyDescent="0.2">
      <c r="A1221" s="333" t="str">
        <f t="shared" si="19"/>
        <v>39050972TL</v>
      </c>
      <c r="B1221" t="s">
        <v>2715</v>
      </c>
      <c r="C1221" t="s">
        <v>2717</v>
      </c>
      <c r="D1221" t="s">
        <v>1867</v>
      </c>
      <c r="E1221" t="s">
        <v>185</v>
      </c>
      <c r="F1221" t="s">
        <v>2525</v>
      </c>
      <c r="G1221" s="432">
        <v>0</v>
      </c>
      <c r="H1221" s="432">
        <v>1</v>
      </c>
      <c r="I1221" s="432">
        <v>0</v>
      </c>
      <c r="J1221" s="432">
        <v>1</v>
      </c>
    </row>
    <row r="1222" spans="1:10" s="333" customFormat="1" x14ac:dyDescent="0.2">
      <c r="A1222" s="333" t="str">
        <f t="shared" si="19"/>
        <v>3905099TL</v>
      </c>
      <c r="B1222" t="s">
        <v>1492</v>
      </c>
      <c r="C1222"/>
      <c r="D1222" t="s">
        <v>1867</v>
      </c>
      <c r="E1222" t="s">
        <v>1488</v>
      </c>
      <c r="F1222" t="s">
        <v>2525</v>
      </c>
      <c r="G1222" s="432">
        <v>100</v>
      </c>
      <c r="H1222" s="432">
        <v>3461.82</v>
      </c>
      <c r="I1222" s="432">
        <v>0</v>
      </c>
      <c r="J1222" s="432">
        <v>3361.82</v>
      </c>
    </row>
    <row r="1223" spans="1:10" s="333" customFormat="1" x14ac:dyDescent="0.2">
      <c r="A1223" s="333" t="str">
        <f t="shared" si="19"/>
        <v>39080TL</v>
      </c>
      <c r="B1223" t="s">
        <v>442</v>
      </c>
      <c r="C1223"/>
      <c r="D1223" t="s">
        <v>1867</v>
      </c>
      <c r="E1223" t="s">
        <v>443</v>
      </c>
      <c r="F1223" t="s">
        <v>2525</v>
      </c>
      <c r="G1223" s="432">
        <v>2468365.5</v>
      </c>
      <c r="H1223" s="432">
        <v>2468365.5</v>
      </c>
      <c r="I1223" s="432">
        <v>0</v>
      </c>
      <c r="J1223" s="432">
        <v>0</v>
      </c>
    </row>
    <row r="1224" spans="1:10" s="333" customFormat="1" x14ac:dyDescent="0.2">
      <c r="A1224" s="333" t="str">
        <f t="shared" si="19"/>
        <v>390800TL</v>
      </c>
      <c r="B1224" t="s">
        <v>444</v>
      </c>
      <c r="C1224"/>
      <c r="D1224" t="s">
        <v>1867</v>
      </c>
      <c r="E1224" t="s">
        <v>445</v>
      </c>
      <c r="F1224" t="s">
        <v>2525</v>
      </c>
      <c r="G1224" s="432">
        <v>2468365.5</v>
      </c>
      <c r="H1224" s="432">
        <v>2468365.5</v>
      </c>
      <c r="I1224" s="432">
        <v>0</v>
      </c>
      <c r="J1224" s="432">
        <v>0</v>
      </c>
    </row>
    <row r="1225" spans="1:10" s="333" customFormat="1" x14ac:dyDescent="0.2">
      <c r="A1225" s="333" t="str">
        <f t="shared" si="19"/>
        <v>39090TL</v>
      </c>
      <c r="B1225" t="s">
        <v>1493</v>
      </c>
      <c r="C1225"/>
      <c r="D1225" t="s">
        <v>1867</v>
      </c>
      <c r="E1225" t="s">
        <v>1494</v>
      </c>
      <c r="F1225" t="s">
        <v>2525</v>
      </c>
      <c r="G1225" s="432">
        <v>28377185.559999999</v>
      </c>
      <c r="H1225" s="432">
        <v>28953755.719999999</v>
      </c>
      <c r="I1225" s="432">
        <v>0</v>
      </c>
      <c r="J1225" s="432">
        <v>576570.16</v>
      </c>
    </row>
    <row r="1226" spans="1:10" s="333" customFormat="1" x14ac:dyDescent="0.2">
      <c r="A1226" s="333" t="str">
        <f t="shared" si="19"/>
        <v>390900TL</v>
      </c>
      <c r="B1226" t="s">
        <v>1495</v>
      </c>
      <c r="C1226"/>
      <c r="D1226" t="s">
        <v>1867</v>
      </c>
      <c r="E1226" t="s">
        <v>1496</v>
      </c>
      <c r="F1226" t="s">
        <v>2525</v>
      </c>
      <c r="G1226" s="432">
        <v>25988.7</v>
      </c>
      <c r="H1226" s="432">
        <v>32787.82</v>
      </c>
      <c r="I1226" s="432">
        <v>0</v>
      </c>
      <c r="J1226" s="432">
        <v>6799.12</v>
      </c>
    </row>
    <row r="1227" spans="1:10" s="333" customFormat="1" x14ac:dyDescent="0.2">
      <c r="A1227" s="333" t="str">
        <f t="shared" si="19"/>
        <v>39090002TL</v>
      </c>
      <c r="B1227" t="s">
        <v>1497</v>
      </c>
      <c r="C1227"/>
      <c r="D1227" t="s">
        <v>1867</v>
      </c>
      <c r="E1227" t="s">
        <v>3184</v>
      </c>
      <c r="F1227" t="s">
        <v>2525</v>
      </c>
      <c r="G1227" s="432">
        <v>25988.7</v>
      </c>
      <c r="H1227" s="432">
        <v>32787.82</v>
      </c>
      <c r="I1227" s="432">
        <v>0</v>
      </c>
      <c r="J1227" s="432">
        <v>6799.12</v>
      </c>
    </row>
    <row r="1228" spans="1:10" s="333" customFormat="1" x14ac:dyDescent="0.2">
      <c r="A1228" s="333" t="str">
        <f t="shared" si="19"/>
        <v>39090002TL</v>
      </c>
      <c r="B1228" t="s">
        <v>1497</v>
      </c>
      <c r="C1228" t="s">
        <v>2621</v>
      </c>
      <c r="D1228" t="s">
        <v>1867</v>
      </c>
      <c r="E1228" t="s">
        <v>2622</v>
      </c>
      <c r="F1228" t="s">
        <v>2525</v>
      </c>
      <c r="G1228" s="432">
        <v>25988.7</v>
      </c>
      <c r="H1228" s="432">
        <v>32787.82</v>
      </c>
      <c r="I1228" s="432">
        <v>0</v>
      </c>
      <c r="J1228" s="432">
        <v>6799.12</v>
      </c>
    </row>
    <row r="1229" spans="1:10" s="333" customFormat="1" x14ac:dyDescent="0.2">
      <c r="A1229" s="333" t="str">
        <f t="shared" si="19"/>
        <v>390901TL</v>
      </c>
      <c r="B1229" t="s">
        <v>1499</v>
      </c>
      <c r="C1229"/>
      <c r="D1229" t="s">
        <v>1867</v>
      </c>
      <c r="E1229" t="s">
        <v>1500</v>
      </c>
      <c r="F1229" t="s">
        <v>2525</v>
      </c>
      <c r="G1229" s="432">
        <v>28351196.859999999</v>
      </c>
      <c r="H1229" s="432">
        <v>28920967.899999999</v>
      </c>
      <c r="I1229" s="432">
        <v>0</v>
      </c>
      <c r="J1229" s="432">
        <v>569771.04</v>
      </c>
    </row>
    <row r="1230" spans="1:10" s="333" customFormat="1" x14ac:dyDescent="0.2">
      <c r="A1230" s="333" t="str">
        <f t="shared" si="19"/>
        <v>39090102TL</v>
      </c>
      <c r="B1230" t="s">
        <v>1501</v>
      </c>
      <c r="C1230"/>
      <c r="D1230" t="s">
        <v>1867</v>
      </c>
      <c r="E1230" t="s">
        <v>1498</v>
      </c>
      <c r="F1230" t="s">
        <v>2525</v>
      </c>
      <c r="G1230" s="432">
        <v>28351196.859999999</v>
      </c>
      <c r="H1230" s="432">
        <v>28920967.899999999</v>
      </c>
      <c r="I1230" s="432">
        <v>0</v>
      </c>
      <c r="J1230" s="432">
        <v>569771.04</v>
      </c>
    </row>
    <row r="1231" spans="1:10" s="333" customFormat="1" x14ac:dyDescent="0.2">
      <c r="A1231" s="333" t="str">
        <f t="shared" si="19"/>
        <v>39090102TL</v>
      </c>
      <c r="B1231" t="s">
        <v>1501</v>
      </c>
      <c r="C1231" t="s">
        <v>2623</v>
      </c>
      <c r="D1231" t="s">
        <v>1867</v>
      </c>
      <c r="E1231" t="s">
        <v>2622</v>
      </c>
      <c r="F1231" t="s">
        <v>2525</v>
      </c>
      <c r="G1231" s="432">
        <v>28351196.859999999</v>
      </c>
      <c r="H1231" s="432">
        <v>28920967.899999999</v>
      </c>
      <c r="I1231" s="432">
        <v>0</v>
      </c>
      <c r="J1231" s="432">
        <v>569771.04</v>
      </c>
    </row>
    <row r="1232" spans="1:10" s="333" customFormat="1" x14ac:dyDescent="0.2">
      <c r="A1232" s="333" t="str">
        <f t="shared" si="19"/>
        <v>39099TL</v>
      </c>
      <c r="B1232" t="s">
        <v>1502</v>
      </c>
      <c r="C1232"/>
      <c r="D1232" t="s">
        <v>1867</v>
      </c>
      <c r="E1232" t="s">
        <v>1503</v>
      </c>
      <c r="F1232" t="s">
        <v>2525</v>
      </c>
      <c r="G1232" s="432">
        <v>0</v>
      </c>
      <c r="H1232" s="432">
        <v>740.24</v>
      </c>
      <c r="I1232" s="432">
        <v>0</v>
      </c>
      <c r="J1232" s="432">
        <v>740.24</v>
      </c>
    </row>
    <row r="1233" spans="1:10" s="333" customFormat="1" x14ac:dyDescent="0.2">
      <c r="A1233" s="333" t="str">
        <f t="shared" si="19"/>
        <v>390995TL</v>
      </c>
      <c r="B1233" t="s">
        <v>186</v>
      </c>
      <c r="C1233"/>
      <c r="D1233" t="s">
        <v>1867</v>
      </c>
      <c r="E1233" t="s">
        <v>187</v>
      </c>
      <c r="F1233" t="s">
        <v>2525</v>
      </c>
      <c r="G1233" s="432">
        <v>0</v>
      </c>
      <c r="H1233" s="432">
        <v>740.24</v>
      </c>
      <c r="I1233" s="432">
        <v>0</v>
      </c>
      <c r="J1233" s="432">
        <v>740.24</v>
      </c>
    </row>
    <row r="1234" spans="1:10" s="333" customFormat="1" x14ac:dyDescent="0.2">
      <c r="A1234" s="333" t="str">
        <f t="shared" si="19"/>
        <v>3909950TL</v>
      </c>
      <c r="B1234" t="s">
        <v>188</v>
      </c>
      <c r="C1234"/>
      <c r="D1234" t="s">
        <v>1867</v>
      </c>
      <c r="E1234" t="s">
        <v>187</v>
      </c>
      <c r="F1234" t="s">
        <v>2525</v>
      </c>
      <c r="G1234" s="432">
        <v>0</v>
      </c>
      <c r="H1234" s="432">
        <v>740.24</v>
      </c>
      <c r="I1234" s="432">
        <v>0</v>
      </c>
      <c r="J1234" s="432">
        <v>740.24</v>
      </c>
    </row>
    <row r="1235" spans="1:10" s="333" customFormat="1" x14ac:dyDescent="0.2">
      <c r="A1235" s="333" t="str">
        <f t="shared" si="19"/>
        <v>39099502TL</v>
      </c>
      <c r="B1235" t="s">
        <v>189</v>
      </c>
      <c r="C1235"/>
      <c r="D1235" t="s">
        <v>1867</v>
      </c>
      <c r="E1235" t="s">
        <v>190</v>
      </c>
      <c r="F1235" t="s">
        <v>2525</v>
      </c>
      <c r="G1235" s="432">
        <v>0</v>
      </c>
      <c r="H1235" s="432">
        <v>740.24</v>
      </c>
      <c r="I1235" s="432">
        <v>0</v>
      </c>
      <c r="J1235" s="432">
        <v>740.24</v>
      </c>
    </row>
    <row r="1236" spans="1:10" s="333" customFormat="1" x14ac:dyDescent="0.2">
      <c r="A1236" s="333" t="str">
        <f t="shared" si="19"/>
        <v>391TL</v>
      </c>
      <c r="B1236" t="s">
        <v>1504</v>
      </c>
      <c r="C1236"/>
      <c r="D1236" t="s">
        <v>1867</v>
      </c>
      <c r="E1236" t="s">
        <v>1505</v>
      </c>
      <c r="F1236" t="s">
        <v>2525</v>
      </c>
      <c r="G1236" s="432">
        <v>124576075.52</v>
      </c>
      <c r="H1236" s="432">
        <v>124851488.44</v>
      </c>
      <c r="I1236" s="432">
        <v>0</v>
      </c>
      <c r="J1236" s="432">
        <v>275412.92</v>
      </c>
    </row>
    <row r="1237" spans="1:10" s="333" customFormat="1" x14ac:dyDescent="0.2">
      <c r="A1237" s="333" t="str">
        <f t="shared" si="19"/>
        <v>39150TL</v>
      </c>
      <c r="B1237" t="s">
        <v>1506</v>
      </c>
      <c r="C1237"/>
      <c r="D1237" t="s">
        <v>1867</v>
      </c>
      <c r="E1237" t="s">
        <v>1484</v>
      </c>
      <c r="F1237" t="s">
        <v>2525</v>
      </c>
      <c r="G1237" s="432">
        <v>38866589.490000002</v>
      </c>
      <c r="H1237" s="432">
        <v>38878260.509999998</v>
      </c>
      <c r="I1237" s="432">
        <v>0</v>
      </c>
      <c r="J1237" s="432">
        <v>11671.02</v>
      </c>
    </row>
    <row r="1238" spans="1:10" s="333" customFormat="1" x14ac:dyDescent="0.2">
      <c r="A1238" s="333" t="str">
        <f t="shared" si="19"/>
        <v>3915000TL</v>
      </c>
      <c r="B1238" t="s">
        <v>3479</v>
      </c>
      <c r="C1238"/>
      <c r="D1238" t="s">
        <v>1867</v>
      </c>
      <c r="E1238" t="s">
        <v>1491</v>
      </c>
      <c r="F1238" t="s">
        <v>2525</v>
      </c>
      <c r="G1238" s="432">
        <v>12.91</v>
      </c>
      <c r="H1238" s="432">
        <v>12.91</v>
      </c>
      <c r="I1238" s="432">
        <v>0</v>
      </c>
      <c r="J1238" s="432">
        <v>0</v>
      </c>
    </row>
    <row r="1239" spans="1:10" s="333" customFormat="1" x14ac:dyDescent="0.2">
      <c r="A1239" s="333" t="str">
        <f t="shared" si="19"/>
        <v>3915000USD</v>
      </c>
      <c r="B1239" t="s">
        <v>3479</v>
      </c>
      <c r="C1239"/>
      <c r="D1239" t="s">
        <v>2515</v>
      </c>
      <c r="E1239" t="s">
        <v>1491</v>
      </c>
      <c r="F1239" t="s">
        <v>2525</v>
      </c>
      <c r="G1239" s="432">
        <v>12.91</v>
      </c>
      <c r="H1239" s="432">
        <v>12.91</v>
      </c>
      <c r="I1239" s="432">
        <v>0</v>
      </c>
      <c r="J1239" s="432">
        <v>0</v>
      </c>
    </row>
    <row r="1240" spans="1:10" s="333" customFormat="1" x14ac:dyDescent="0.2">
      <c r="A1240" s="333" t="str">
        <f t="shared" si="19"/>
        <v>3915094TL</v>
      </c>
      <c r="B1240" t="s">
        <v>2965</v>
      </c>
      <c r="C1240"/>
      <c r="D1240" t="s">
        <v>1867</v>
      </c>
      <c r="E1240" t="s">
        <v>1488</v>
      </c>
      <c r="F1240" t="s">
        <v>2525</v>
      </c>
      <c r="G1240" s="432">
        <v>778359.03</v>
      </c>
      <c r="H1240" s="432">
        <v>781330.05</v>
      </c>
      <c r="I1240" s="432">
        <v>0</v>
      </c>
      <c r="J1240" s="432">
        <v>2971.02</v>
      </c>
    </row>
    <row r="1241" spans="1:10" s="333" customFormat="1" x14ac:dyDescent="0.2">
      <c r="A1241" s="333" t="str">
        <f t="shared" si="19"/>
        <v>3915094USD</v>
      </c>
      <c r="B1241" t="s">
        <v>2965</v>
      </c>
      <c r="C1241"/>
      <c r="D1241" t="s">
        <v>2515</v>
      </c>
      <c r="E1241" t="s">
        <v>1488</v>
      </c>
      <c r="F1241" t="s">
        <v>2525</v>
      </c>
      <c r="G1241" s="432">
        <v>158285.51999999999</v>
      </c>
      <c r="H1241" s="432">
        <v>158480.78</v>
      </c>
      <c r="I1241" s="432">
        <v>0</v>
      </c>
      <c r="J1241" s="432">
        <v>195.26</v>
      </c>
    </row>
    <row r="1242" spans="1:10" s="333" customFormat="1" x14ac:dyDescent="0.2">
      <c r="A1242" s="333" t="str">
        <f t="shared" si="19"/>
        <v>3915094GBP</v>
      </c>
      <c r="B1242" t="s">
        <v>2965</v>
      </c>
      <c r="C1242"/>
      <c r="D1242" t="s">
        <v>747</v>
      </c>
      <c r="E1242" t="s">
        <v>1488</v>
      </c>
      <c r="F1242" t="s">
        <v>2525</v>
      </c>
      <c r="G1242" s="432">
        <v>3981.33</v>
      </c>
      <c r="H1242" s="432">
        <v>3981.33</v>
      </c>
      <c r="I1242" s="432">
        <v>0</v>
      </c>
      <c r="J1242" s="432">
        <v>0</v>
      </c>
    </row>
    <row r="1243" spans="1:10" s="333" customFormat="1" x14ac:dyDescent="0.2">
      <c r="A1243" s="333" t="str">
        <f t="shared" si="19"/>
        <v>3915094EUR</v>
      </c>
      <c r="B1243" t="s">
        <v>2965</v>
      </c>
      <c r="C1243"/>
      <c r="D1243" t="s">
        <v>748</v>
      </c>
      <c r="E1243" t="s">
        <v>1488</v>
      </c>
      <c r="F1243" t="s">
        <v>2525</v>
      </c>
      <c r="G1243" s="432">
        <v>262399.27</v>
      </c>
      <c r="H1243" s="432">
        <v>263161.46000000002</v>
      </c>
      <c r="I1243" s="432">
        <v>0</v>
      </c>
      <c r="J1243" s="432">
        <v>762.19</v>
      </c>
    </row>
    <row r="1244" spans="1:10" s="333" customFormat="1" x14ac:dyDescent="0.2">
      <c r="A1244" s="333" t="str">
        <f t="shared" si="19"/>
        <v>3915094TL</v>
      </c>
      <c r="B1244" t="s">
        <v>2965</v>
      </c>
      <c r="C1244" t="s">
        <v>2966</v>
      </c>
      <c r="D1244" t="s">
        <v>1867</v>
      </c>
      <c r="E1244" t="s">
        <v>2725</v>
      </c>
      <c r="F1244" t="s">
        <v>2525</v>
      </c>
      <c r="G1244" s="432">
        <v>778359.03</v>
      </c>
      <c r="H1244" s="432">
        <v>781330.05</v>
      </c>
      <c r="I1244" s="432">
        <v>0</v>
      </c>
      <c r="J1244" s="432">
        <v>2971.02</v>
      </c>
    </row>
    <row r="1245" spans="1:10" s="333" customFormat="1" x14ac:dyDescent="0.2">
      <c r="A1245" s="333" t="str">
        <f t="shared" si="19"/>
        <v>3915094USD</v>
      </c>
      <c r="B1245" t="s">
        <v>2965</v>
      </c>
      <c r="C1245" t="s">
        <v>2966</v>
      </c>
      <c r="D1245" t="s">
        <v>2515</v>
      </c>
      <c r="E1245" t="s">
        <v>2725</v>
      </c>
      <c r="F1245" t="s">
        <v>2525</v>
      </c>
      <c r="G1245" s="432">
        <v>158285.51999999999</v>
      </c>
      <c r="H1245" s="432">
        <v>158480.78</v>
      </c>
      <c r="I1245" s="432">
        <v>0</v>
      </c>
      <c r="J1245" s="432">
        <v>195.26</v>
      </c>
    </row>
    <row r="1246" spans="1:10" s="333" customFormat="1" x14ac:dyDescent="0.2">
      <c r="A1246" s="333" t="str">
        <f t="shared" si="19"/>
        <v>3915094GBP</v>
      </c>
      <c r="B1246" t="s">
        <v>2965</v>
      </c>
      <c r="C1246" t="s">
        <v>2966</v>
      </c>
      <c r="D1246" t="s">
        <v>747</v>
      </c>
      <c r="E1246" t="s">
        <v>2725</v>
      </c>
      <c r="F1246" t="s">
        <v>2525</v>
      </c>
      <c r="G1246" s="432">
        <v>3981.33</v>
      </c>
      <c r="H1246" s="432">
        <v>3981.33</v>
      </c>
      <c r="I1246" s="432">
        <v>0</v>
      </c>
      <c r="J1246" s="432">
        <v>0</v>
      </c>
    </row>
    <row r="1247" spans="1:10" s="333" customFormat="1" x14ac:dyDescent="0.2">
      <c r="A1247" s="333" t="str">
        <f t="shared" si="19"/>
        <v>3915094EUR</v>
      </c>
      <c r="B1247" t="s">
        <v>2965</v>
      </c>
      <c r="C1247" t="s">
        <v>2966</v>
      </c>
      <c r="D1247" t="s">
        <v>748</v>
      </c>
      <c r="E1247" t="s">
        <v>2725</v>
      </c>
      <c r="F1247" t="s">
        <v>2525</v>
      </c>
      <c r="G1247" s="432">
        <v>262399.27</v>
      </c>
      <c r="H1247" s="432">
        <v>263161.46000000002</v>
      </c>
      <c r="I1247" s="432">
        <v>0</v>
      </c>
      <c r="J1247" s="432">
        <v>762.19</v>
      </c>
    </row>
    <row r="1248" spans="1:10" s="333" customFormat="1" x14ac:dyDescent="0.2">
      <c r="A1248" s="333" t="str">
        <f t="shared" si="19"/>
        <v>3915099TL</v>
      </c>
      <c r="B1248" t="s">
        <v>1507</v>
      </c>
      <c r="C1248"/>
      <c r="D1248" t="s">
        <v>1867</v>
      </c>
      <c r="E1248" t="s">
        <v>1484</v>
      </c>
      <c r="F1248" t="s">
        <v>2525</v>
      </c>
      <c r="G1248" s="432">
        <v>38088217.549999997</v>
      </c>
      <c r="H1248" s="432">
        <v>38096917.549999997</v>
      </c>
      <c r="I1248" s="432">
        <v>0</v>
      </c>
      <c r="J1248" s="432">
        <v>8700</v>
      </c>
    </row>
    <row r="1249" spans="1:10" s="333" customFormat="1" x14ac:dyDescent="0.2">
      <c r="A1249" s="333" t="str">
        <f t="shared" si="19"/>
        <v>3915099USD</v>
      </c>
      <c r="B1249" t="s">
        <v>1507</v>
      </c>
      <c r="C1249"/>
      <c r="D1249" t="s">
        <v>2515</v>
      </c>
      <c r="E1249" t="s">
        <v>1484</v>
      </c>
      <c r="F1249" t="s">
        <v>2525</v>
      </c>
      <c r="G1249" s="432">
        <v>19357537.760000002</v>
      </c>
      <c r="H1249" s="432">
        <v>19360537.760000002</v>
      </c>
      <c r="I1249" s="432">
        <v>0</v>
      </c>
      <c r="J1249" s="432">
        <v>3000</v>
      </c>
    </row>
    <row r="1250" spans="1:10" s="333" customFormat="1" x14ac:dyDescent="0.2">
      <c r="A1250" s="333" t="str">
        <f t="shared" si="19"/>
        <v>3915099GBP</v>
      </c>
      <c r="B1250" t="s">
        <v>1507</v>
      </c>
      <c r="C1250"/>
      <c r="D1250" t="s">
        <v>747</v>
      </c>
      <c r="E1250" t="s">
        <v>1484</v>
      </c>
      <c r="F1250" t="s">
        <v>2525</v>
      </c>
      <c r="G1250" s="432">
        <v>508317.5</v>
      </c>
      <c r="H1250" s="432">
        <v>508317.5</v>
      </c>
      <c r="I1250" s="432">
        <v>0</v>
      </c>
      <c r="J1250" s="432">
        <v>0</v>
      </c>
    </row>
    <row r="1251" spans="1:10" s="333" customFormat="1" x14ac:dyDescent="0.2">
      <c r="A1251" s="333" t="str">
        <f t="shared" si="19"/>
        <v>3915099EUR</v>
      </c>
      <c r="B1251" t="s">
        <v>1507</v>
      </c>
      <c r="C1251"/>
      <c r="D1251" t="s">
        <v>748</v>
      </c>
      <c r="E1251" t="s">
        <v>1484</v>
      </c>
      <c r="F1251" t="s">
        <v>2525</v>
      </c>
      <c r="G1251" s="432">
        <v>16170201.48</v>
      </c>
      <c r="H1251" s="432">
        <v>16170201.48</v>
      </c>
      <c r="I1251" s="432">
        <v>0</v>
      </c>
      <c r="J1251" s="432">
        <v>0</v>
      </c>
    </row>
    <row r="1252" spans="1:10" s="333" customFormat="1" x14ac:dyDescent="0.2">
      <c r="A1252" s="333" t="str">
        <f t="shared" si="19"/>
        <v>39180TL</v>
      </c>
      <c r="B1252" t="s">
        <v>446</v>
      </c>
      <c r="C1252"/>
      <c r="D1252" t="s">
        <v>1867</v>
      </c>
      <c r="E1252" t="s">
        <v>443</v>
      </c>
      <c r="F1252" t="s">
        <v>2525</v>
      </c>
      <c r="G1252" s="432">
        <v>191590.97</v>
      </c>
      <c r="H1252" s="432">
        <v>191590.97</v>
      </c>
      <c r="I1252" s="432">
        <v>0</v>
      </c>
      <c r="J1252" s="432">
        <v>0</v>
      </c>
    </row>
    <row r="1253" spans="1:10" s="333" customFormat="1" x14ac:dyDescent="0.2">
      <c r="A1253" s="333" t="str">
        <f t="shared" si="19"/>
        <v>391800TL</v>
      </c>
      <c r="B1253" t="s">
        <v>447</v>
      </c>
      <c r="C1253"/>
      <c r="D1253" t="s">
        <v>1867</v>
      </c>
      <c r="E1253" t="s">
        <v>445</v>
      </c>
      <c r="F1253" t="s">
        <v>2525</v>
      </c>
      <c r="G1253" s="432">
        <v>191590.97</v>
      </c>
      <c r="H1253" s="432">
        <v>191590.97</v>
      </c>
      <c r="I1253" s="432">
        <v>0</v>
      </c>
      <c r="J1253" s="432">
        <v>0</v>
      </c>
    </row>
    <row r="1254" spans="1:10" s="333" customFormat="1" x14ac:dyDescent="0.2">
      <c r="A1254" s="333" t="str">
        <f t="shared" si="19"/>
        <v>391800USD</v>
      </c>
      <c r="B1254" t="s">
        <v>447</v>
      </c>
      <c r="C1254"/>
      <c r="D1254" t="s">
        <v>2515</v>
      </c>
      <c r="E1254" t="s">
        <v>445</v>
      </c>
      <c r="F1254" t="s">
        <v>2525</v>
      </c>
      <c r="G1254" s="432">
        <v>20028.16</v>
      </c>
      <c r="H1254" s="432">
        <v>20028.16</v>
      </c>
      <c r="I1254" s="432">
        <v>0</v>
      </c>
      <c r="J1254" s="432">
        <v>0</v>
      </c>
    </row>
    <row r="1255" spans="1:10" s="333" customFormat="1" x14ac:dyDescent="0.2">
      <c r="A1255" s="333" t="str">
        <f t="shared" si="19"/>
        <v>391800GBP</v>
      </c>
      <c r="B1255" t="s">
        <v>447</v>
      </c>
      <c r="C1255"/>
      <c r="D1255" t="s">
        <v>747</v>
      </c>
      <c r="E1255" t="s">
        <v>445</v>
      </c>
      <c r="F1255" t="s">
        <v>2525</v>
      </c>
      <c r="G1255" s="432">
        <v>146692.81</v>
      </c>
      <c r="H1255" s="432">
        <v>146692.81</v>
      </c>
      <c r="I1255" s="432">
        <v>0</v>
      </c>
      <c r="J1255" s="432">
        <v>0</v>
      </c>
    </row>
    <row r="1256" spans="1:10" s="333" customFormat="1" x14ac:dyDescent="0.2">
      <c r="A1256" s="333" t="str">
        <f t="shared" si="19"/>
        <v>391800EUR</v>
      </c>
      <c r="B1256" t="s">
        <v>447</v>
      </c>
      <c r="C1256"/>
      <c r="D1256" t="s">
        <v>748</v>
      </c>
      <c r="E1256" t="s">
        <v>445</v>
      </c>
      <c r="F1256" t="s">
        <v>2525</v>
      </c>
      <c r="G1256" s="432">
        <v>24870</v>
      </c>
      <c r="H1256" s="432">
        <v>24870</v>
      </c>
      <c r="I1256" s="432">
        <v>0</v>
      </c>
      <c r="J1256" s="432">
        <v>0</v>
      </c>
    </row>
    <row r="1257" spans="1:10" s="333" customFormat="1" x14ac:dyDescent="0.2">
      <c r="A1257" s="333" t="str">
        <f t="shared" si="19"/>
        <v>39190TL</v>
      </c>
      <c r="B1257" t="s">
        <v>2967</v>
      </c>
      <c r="C1257"/>
      <c r="D1257" t="s">
        <v>1867</v>
      </c>
      <c r="E1257" t="s">
        <v>1494</v>
      </c>
      <c r="F1257" t="s">
        <v>2525</v>
      </c>
      <c r="G1257" s="432">
        <v>54243418.520000003</v>
      </c>
      <c r="H1257" s="432">
        <v>54507160.420000002</v>
      </c>
      <c r="I1257" s="432">
        <v>0</v>
      </c>
      <c r="J1257" s="432">
        <v>263741.90000000002</v>
      </c>
    </row>
    <row r="1258" spans="1:10" s="333" customFormat="1" x14ac:dyDescent="0.2">
      <c r="A1258" s="333" t="str">
        <f t="shared" si="19"/>
        <v>391901TL</v>
      </c>
      <c r="B1258" t="s">
        <v>2968</v>
      </c>
      <c r="C1258"/>
      <c r="D1258" t="s">
        <v>1867</v>
      </c>
      <c r="E1258" t="s">
        <v>1500</v>
      </c>
      <c r="F1258" t="s">
        <v>2525</v>
      </c>
      <c r="G1258" s="432">
        <v>54243418.520000003</v>
      </c>
      <c r="H1258" s="432">
        <v>54507160.420000002</v>
      </c>
      <c r="I1258" s="432">
        <v>0</v>
      </c>
      <c r="J1258" s="432">
        <v>263741.90000000002</v>
      </c>
    </row>
    <row r="1259" spans="1:10" s="333" customFormat="1" x14ac:dyDescent="0.2">
      <c r="A1259" s="333" t="str">
        <f t="shared" si="19"/>
        <v>39190102TL</v>
      </c>
      <c r="B1259" t="s">
        <v>2969</v>
      </c>
      <c r="C1259"/>
      <c r="D1259" t="s">
        <v>1867</v>
      </c>
      <c r="E1259" t="s">
        <v>1498</v>
      </c>
      <c r="F1259" t="s">
        <v>2525</v>
      </c>
      <c r="G1259" s="432">
        <v>54243418.520000003</v>
      </c>
      <c r="H1259" s="432">
        <v>54507160.420000002</v>
      </c>
      <c r="I1259" s="432">
        <v>0</v>
      </c>
      <c r="J1259" s="432">
        <v>263741.90000000002</v>
      </c>
    </row>
    <row r="1260" spans="1:10" s="333" customFormat="1" x14ac:dyDescent="0.2">
      <c r="A1260" s="333" t="str">
        <f t="shared" si="19"/>
        <v>39190102USD</v>
      </c>
      <c r="B1260" t="s">
        <v>2969</v>
      </c>
      <c r="C1260"/>
      <c r="D1260" t="s">
        <v>2515</v>
      </c>
      <c r="E1260" t="s">
        <v>1498</v>
      </c>
      <c r="F1260" t="s">
        <v>2525</v>
      </c>
      <c r="G1260" s="432">
        <v>9963456.3399999999</v>
      </c>
      <c r="H1260" s="432">
        <v>10054167.35</v>
      </c>
      <c r="I1260" s="432">
        <v>0</v>
      </c>
      <c r="J1260" s="432">
        <v>90711.01</v>
      </c>
    </row>
    <row r="1261" spans="1:10" s="333" customFormat="1" x14ac:dyDescent="0.2">
      <c r="A1261" s="333" t="str">
        <f t="shared" si="19"/>
        <v>39190102EUR</v>
      </c>
      <c r="B1261" t="s">
        <v>2969</v>
      </c>
      <c r="C1261"/>
      <c r="D1261" t="s">
        <v>748</v>
      </c>
      <c r="E1261" t="s">
        <v>1498</v>
      </c>
      <c r="F1261" t="s">
        <v>2525</v>
      </c>
      <c r="G1261" s="432">
        <v>19194.57</v>
      </c>
      <c r="H1261" s="432">
        <v>19410.09</v>
      </c>
      <c r="I1261" s="432">
        <v>0</v>
      </c>
      <c r="J1261" s="432">
        <v>215.52</v>
      </c>
    </row>
    <row r="1262" spans="1:10" s="333" customFormat="1" x14ac:dyDescent="0.2">
      <c r="A1262" s="333" t="str">
        <f t="shared" si="19"/>
        <v>39190102TL</v>
      </c>
      <c r="B1262" t="s">
        <v>2969</v>
      </c>
      <c r="C1262" t="s">
        <v>2970</v>
      </c>
      <c r="D1262" t="s">
        <v>1867</v>
      </c>
      <c r="E1262" t="s">
        <v>2622</v>
      </c>
      <c r="F1262" t="s">
        <v>2525</v>
      </c>
      <c r="G1262" s="432">
        <v>54243418.520000003</v>
      </c>
      <c r="H1262" s="432">
        <v>54507160.420000002</v>
      </c>
      <c r="I1262" s="432">
        <v>0</v>
      </c>
      <c r="J1262" s="432">
        <v>263741.90000000002</v>
      </c>
    </row>
    <row r="1263" spans="1:10" s="333" customFormat="1" x14ac:dyDescent="0.2">
      <c r="A1263" s="333" t="str">
        <f t="shared" si="19"/>
        <v>39190102USD</v>
      </c>
      <c r="B1263" t="s">
        <v>2969</v>
      </c>
      <c r="C1263" t="s">
        <v>2970</v>
      </c>
      <c r="D1263" t="s">
        <v>2515</v>
      </c>
      <c r="E1263" t="s">
        <v>2622</v>
      </c>
      <c r="F1263" t="s">
        <v>2525</v>
      </c>
      <c r="G1263" s="432">
        <v>9963456.3399999999</v>
      </c>
      <c r="H1263" s="432">
        <v>10054167.35</v>
      </c>
      <c r="I1263" s="432">
        <v>0</v>
      </c>
      <c r="J1263" s="432">
        <v>90711.01</v>
      </c>
    </row>
    <row r="1264" spans="1:10" s="333" customFormat="1" x14ac:dyDescent="0.2">
      <c r="A1264" s="333" t="str">
        <f t="shared" si="19"/>
        <v>39190102EUR</v>
      </c>
      <c r="B1264" t="s">
        <v>2969</v>
      </c>
      <c r="C1264" t="s">
        <v>2970</v>
      </c>
      <c r="D1264" t="s">
        <v>748</v>
      </c>
      <c r="E1264" t="s">
        <v>2622</v>
      </c>
      <c r="F1264" t="s">
        <v>2525</v>
      </c>
      <c r="G1264" s="432">
        <v>19194.57</v>
      </c>
      <c r="H1264" s="432">
        <v>19410.09</v>
      </c>
      <c r="I1264" s="432">
        <v>0</v>
      </c>
      <c r="J1264" s="432">
        <v>215.52</v>
      </c>
    </row>
    <row r="1265" spans="1:10" s="333" customFormat="1" x14ac:dyDescent="0.2">
      <c r="A1265" s="333" t="str">
        <f t="shared" si="19"/>
        <v>39199TL</v>
      </c>
      <c r="B1265" t="s">
        <v>2718</v>
      </c>
      <c r="C1265"/>
      <c r="D1265" t="s">
        <v>1867</v>
      </c>
      <c r="E1265" t="s">
        <v>1503</v>
      </c>
      <c r="F1265" t="s">
        <v>2525</v>
      </c>
      <c r="G1265" s="432">
        <v>31274476.539999999</v>
      </c>
      <c r="H1265" s="432">
        <v>31274476.539999999</v>
      </c>
      <c r="I1265" s="432">
        <v>0</v>
      </c>
      <c r="J1265" s="432">
        <v>0</v>
      </c>
    </row>
    <row r="1266" spans="1:10" s="333" customFormat="1" x14ac:dyDescent="0.2">
      <c r="A1266" s="333" t="str">
        <f t="shared" si="19"/>
        <v>391993TL</v>
      </c>
      <c r="B1266" t="s">
        <v>2719</v>
      </c>
      <c r="C1266"/>
      <c r="D1266" t="s">
        <v>1867</v>
      </c>
      <c r="E1266" t="s">
        <v>2720</v>
      </c>
      <c r="F1266" t="s">
        <v>2525</v>
      </c>
      <c r="G1266" s="432">
        <v>31274476.539999999</v>
      </c>
      <c r="H1266" s="432">
        <v>31274476.539999999</v>
      </c>
      <c r="I1266" s="432">
        <v>0</v>
      </c>
      <c r="J1266" s="432">
        <v>0</v>
      </c>
    </row>
    <row r="1267" spans="1:10" s="333" customFormat="1" x14ac:dyDescent="0.2">
      <c r="A1267" s="333" t="str">
        <f t="shared" si="19"/>
        <v>3919930TL</v>
      </c>
      <c r="B1267" t="s">
        <v>2721</v>
      </c>
      <c r="C1267"/>
      <c r="D1267" t="s">
        <v>1867</v>
      </c>
      <c r="E1267" t="s">
        <v>2722</v>
      </c>
      <c r="F1267" t="s">
        <v>2525</v>
      </c>
      <c r="G1267" s="432">
        <v>31274476.539999999</v>
      </c>
      <c r="H1267" s="432">
        <v>31274476.539999999</v>
      </c>
      <c r="I1267" s="432">
        <v>0</v>
      </c>
      <c r="J1267" s="432">
        <v>0</v>
      </c>
    </row>
    <row r="1268" spans="1:10" s="333" customFormat="1" x14ac:dyDescent="0.2">
      <c r="A1268" s="333" t="str">
        <f t="shared" si="19"/>
        <v>39199301TL</v>
      </c>
      <c r="B1268" t="s">
        <v>2723</v>
      </c>
      <c r="C1268"/>
      <c r="D1268" t="s">
        <v>1867</v>
      </c>
      <c r="E1268" t="s">
        <v>1490</v>
      </c>
      <c r="F1268" t="s">
        <v>2525</v>
      </c>
      <c r="G1268" s="432">
        <v>31274476.539999999</v>
      </c>
      <c r="H1268" s="432">
        <v>31274476.539999999</v>
      </c>
      <c r="I1268" s="432">
        <v>0</v>
      </c>
      <c r="J1268" s="432">
        <v>0</v>
      </c>
    </row>
    <row r="1269" spans="1:10" s="333" customFormat="1" x14ac:dyDescent="0.2">
      <c r="A1269" s="333" t="str">
        <f t="shared" si="19"/>
        <v>39199301USD</v>
      </c>
      <c r="B1269" t="s">
        <v>2723</v>
      </c>
      <c r="C1269"/>
      <c r="D1269" t="s">
        <v>2515</v>
      </c>
      <c r="E1269" t="s">
        <v>1490</v>
      </c>
      <c r="F1269" t="s">
        <v>2525</v>
      </c>
      <c r="G1269" s="432">
        <v>4881309.09</v>
      </c>
      <c r="H1269" s="432">
        <v>4881309.09</v>
      </c>
      <c r="I1269" s="432">
        <v>0</v>
      </c>
      <c r="J1269" s="432">
        <v>0</v>
      </c>
    </row>
    <row r="1270" spans="1:10" s="333" customFormat="1" x14ac:dyDescent="0.2">
      <c r="A1270" s="333" t="str">
        <f t="shared" si="19"/>
        <v>39199301GBP</v>
      </c>
      <c r="B1270" t="s">
        <v>2723</v>
      </c>
      <c r="C1270"/>
      <c r="D1270" t="s">
        <v>747</v>
      </c>
      <c r="E1270" t="s">
        <v>1490</v>
      </c>
      <c r="F1270" t="s">
        <v>2525</v>
      </c>
      <c r="G1270" s="432">
        <v>1404949.33</v>
      </c>
      <c r="H1270" s="432">
        <v>1404949.33</v>
      </c>
      <c r="I1270" s="432">
        <v>0</v>
      </c>
      <c r="J1270" s="432">
        <v>0</v>
      </c>
    </row>
    <row r="1271" spans="1:10" s="333" customFormat="1" x14ac:dyDescent="0.2">
      <c r="A1271" s="333" t="str">
        <f t="shared" si="19"/>
        <v>39199301EUR</v>
      </c>
      <c r="B1271" t="s">
        <v>2723</v>
      </c>
      <c r="C1271"/>
      <c r="D1271" t="s">
        <v>748</v>
      </c>
      <c r="E1271" t="s">
        <v>1490</v>
      </c>
      <c r="F1271" t="s">
        <v>2525</v>
      </c>
      <c r="G1271" s="432">
        <v>6296439.3099999996</v>
      </c>
      <c r="H1271" s="432">
        <v>6296439.3099999996</v>
      </c>
      <c r="I1271" s="432">
        <v>0</v>
      </c>
      <c r="J1271" s="432">
        <v>0</v>
      </c>
    </row>
    <row r="1272" spans="1:10" s="333" customFormat="1" x14ac:dyDescent="0.2">
      <c r="A1272" s="333" t="str">
        <f t="shared" si="19"/>
        <v>39199301TL</v>
      </c>
      <c r="B1272" t="s">
        <v>2723</v>
      </c>
      <c r="C1272" t="s">
        <v>2724</v>
      </c>
      <c r="D1272" t="s">
        <v>1867</v>
      </c>
      <c r="E1272" t="s">
        <v>2725</v>
      </c>
      <c r="F1272" t="s">
        <v>2525</v>
      </c>
      <c r="G1272" s="432">
        <v>31274476.539999999</v>
      </c>
      <c r="H1272" s="432">
        <v>31274476.539999999</v>
      </c>
      <c r="I1272" s="432">
        <v>0</v>
      </c>
      <c r="J1272" s="432">
        <v>0</v>
      </c>
    </row>
    <row r="1273" spans="1:10" s="333" customFormat="1" x14ac:dyDescent="0.2">
      <c r="A1273" s="333" t="str">
        <f t="shared" si="19"/>
        <v>39199301USD</v>
      </c>
      <c r="B1273" t="s">
        <v>2723</v>
      </c>
      <c r="C1273" t="s">
        <v>2724</v>
      </c>
      <c r="D1273" t="s">
        <v>2515</v>
      </c>
      <c r="E1273" t="s">
        <v>2725</v>
      </c>
      <c r="F1273" t="s">
        <v>2525</v>
      </c>
      <c r="G1273" s="432">
        <v>4881309.09</v>
      </c>
      <c r="H1273" s="432">
        <v>4881309.09</v>
      </c>
      <c r="I1273" s="432">
        <v>0</v>
      </c>
      <c r="J1273" s="432">
        <v>0</v>
      </c>
    </row>
    <row r="1274" spans="1:10" s="333" customFormat="1" x14ac:dyDescent="0.2">
      <c r="A1274" s="333" t="str">
        <f t="shared" si="19"/>
        <v>39199301GBP</v>
      </c>
      <c r="B1274" t="s">
        <v>2723</v>
      </c>
      <c r="C1274" t="s">
        <v>2724</v>
      </c>
      <c r="D1274" t="s">
        <v>747</v>
      </c>
      <c r="E1274" t="s">
        <v>2725</v>
      </c>
      <c r="F1274" t="s">
        <v>2525</v>
      </c>
      <c r="G1274" s="432">
        <v>1404949.33</v>
      </c>
      <c r="H1274" s="432">
        <v>1404949.33</v>
      </c>
      <c r="I1274" s="432">
        <v>0</v>
      </c>
      <c r="J1274" s="432">
        <v>0</v>
      </c>
    </row>
    <row r="1275" spans="1:10" s="333" customFormat="1" x14ac:dyDescent="0.2">
      <c r="A1275" s="333" t="str">
        <f t="shared" si="19"/>
        <v>39199301EUR</v>
      </c>
      <c r="B1275" t="s">
        <v>2723</v>
      </c>
      <c r="C1275" t="s">
        <v>2724</v>
      </c>
      <c r="D1275" t="s">
        <v>748</v>
      </c>
      <c r="E1275" t="s">
        <v>2725</v>
      </c>
      <c r="F1275" t="s">
        <v>2525</v>
      </c>
      <c r="G1275" s="432">
        <v>6296439.3099999996</v>
      </c>
      <c r="H1275" s="432">
        <v>6296439.3099999996</v>
      </c>
      <c r="I1275" s="432">
        <v>0</v>
      </c>
      <c r="J1275" s="432">
        <v>0</v>
      </c>
    </row>
    <row r="1276" spans="1:10" s="333" customFormat="1" x14ac:dyDescent="0.2">
      <c r="A1276" s="333" t="str">
        <f t="shared" si="19"/>
        <v>392TL</v>
      </c>
      <c r="B1276" t="s">
        <v>1508</v>
      </c>
      <c r="C1276"/>
      <c r="D1276" t="s">
        <v>1867</v>
      </c>
      <c r="E1276" t="s">
        <v>1509</v>
      </c>
      <c r="F1276" t="s">
        <v>2525</v>
      </c>
      <c r="G1276" s="432">
        <v>685005846.08000004</v>
      </c>
      <c r="H1276" s="432">
        <v>687283738.99000001</v>
      </c>
      <c r="I1276" s="432">
        <v>0</v>
      </c>
      <c r="J1276" s="432">
        <v>2277892.91</v>
      </c>
    </row>
    <row r="1277" spans="1:10" s="333" customFormat="1" x14ac:dyDescent="0.2">
      <c r="A1277" s="333" t="str">
        <f t="shared" si="19"/>
        <v>39201TL</v>
      </c>
      <c r="B1277" t="s">
        <v>1510</v>
      </c>
      <c r="C1277"/>
      <c r="D1277" t="s">
        <v>1867</v>
      </c>
      <c r="E1277" t="s">
        <v>1511</v>
      </c>
      <c r="F1277" t="s">
        <v>2525</v>
      </c>
      <c r="G1277" s="432">
        <v>238260.09</v>
      </c>
      <c r="H1277" s="432">
        <v>238260.09</v>
      </c>
      <c r="I1277" s="432">
        <v>0</v>
      </c>
      <c r="J1277" s="432">
        <v>0</v>
      </c>
    </row>
    <row r="1278" spans="1:10" s="333" customFormat="1" x14ac:dyDescent="0.2">
      <c r="A1278" s="333" t="str">
        <f t="shared" si="19"/>
        <v>392010TL</v>
      </c>
      <c r="B1278" t="s">
        <v>2726</v>
      </c>
      <c r="C1278"/>
      <c r="D1278" t="s">
        <v>1867</v>
      </c>
      <c r="E1278" t="s">
        <v>2727</v>
      </c>
      <c r="F1278" t="s">
        <v>2525</v>
      </c>
      <c r="G1278" s="432">
        <v>1000.09</v>
      </c>
      <c r="H1278" s="432">
        <v>1000.09</v>
      </c>
      <c r="I1278" s="432">
        <v>0</v>
      </c>
      <c r="J1278" s="432">
        <v>0</v>
      </c>
    </row>
    <row r="1279" spans="1:10" s="333" customFormat="1" x14ac:dyDescent="0.2">
      <c r="A1279" s="333" t="str">
        <f t="shared" si="19"/>
        <v>392011TL</v>
      </c>
      <c r="B1279" t="s">
        <v>2728</v>
      </c>
      <c r="C1279"/>
      <c r="D1279" t="s">
        <v>1867</v>
      </c>
      <c r="E1279" t="s">
        <v>2729</v>
      </c>
      <c r="F1279" t="s">
        <v>2525</v>
      </c>
      <c r="G1279" s="432">
        <v>237260</v>
      </c>
      <c r="H1279" s="432">
        <v>237260</v>
      </c>
      <c r="I1279" s="432">
        <v>0</v>
      </c>
      <c r="J1279" s="432">
        <v>0</v>
      </c>
    </row>
    <row r="1280" spans="1:10" s="333" customFormat="1" x14ac:dyDescent="0.2">
      <c r="A1280" s="333" t="str">
        <f t="shared" si="19"/>
        <v>3920110TL</v>
      </c>
      <c r="B1280" t="s">
        <v>2730</v>
      </c>
      <c r="C1280"/>
      <c r="D1280" t="s">
        <v>1867</v>
      </c>
      <c r="E1280" t="s">
        <v>2731</v>
      </c>
      <c r="F1280" t="s">
        <v>2525</v>
      </c>
      <c r="G1280" s="432">
        <v>9650</v>
      </c>
      <c r="H1280" s="432">
        <v>9650</v>
      </c>
      <c r="I1280" s="432">
        <v>0</v>
      </c>
      <c r="J1280" s="432">
        <v>0</v>
      </c>
    </row>
    <row r="1281" spans="1:10" s="333" customFormat="1" x14ac:dyDescent="0.2">
      <c r="A1281" s="333" t="str">
        <f t="shared" si="19"/>
        <v>3920111TL</v>
      </c>
      <c r="B1281" t="s">
        <v>2732</v>
      </c>
      <c r="C1281"/>
      <c r="D1281" t="s">
        <v>1867</v>
      </c>
      <c r="E1281" t="s">
        <v>2733</v>
      </c>
      <c r="F1281" t="s">
        <v>2525</v>
      </c>
      <c r="G1281" s="432">
        <v>227610</v>
      </c>
      <c r="H1281" s="432">
        <v>227610</v>
      </c>
      <c r="I1281" s="432">
        <v>0</v>
      </c>
      <c r="J1281" s="432">
        <v>0</v>
      </c>
    </row>
    <row r="1282" spans="1:10" s="333" customFormat="1" x14ac:dyDescent="0.2">
      <c r="A1282" s="333" t="str">
        <f t="shared" si="19"/>
        <v>39202TL</v>
      </c>
      <c r="B1282" t="s">
        <v>191</v>
      </c>
      <c r="C1282"/>
      <c r="D1282" t="s">
        <v>1867</v>
      </c>
      <c r="E1282" t="s">
        <v>192</v>
      </c>
      <c r="F1282" t="s">
        <v>2525</v>
      </c>
      <c r="G1282" s="432">
        <v>406894.69</v>
      </c>
      <c r="H1282" s="432">
        <v>1295706.1100000001</v>
      </c>
      <c r="I1282" s="432">
        <v>0</v>
      </c>
      <c r="J1282" s="432">
        <v>888811.42</v>
      </c>
    </row>
    <row r="1283" spans="1:10" s="333" customFormat="1" x14ac:dyDescent="0.2">
      <c r="A1283" s="333" t="str">
        <f t="shared" ref="A1283:A1346" si="20">CONCATENATE(B1283,D1283)</f>
        <v>392023TL</v>
      </c>
      <c r="B1283" t="s">
        <v>193</v>
      </c>
      <c r="C1283"/>
      <c r="D1283" t="s">
        <v>1867</v>
      </c>
      <c r="E1283" t="s">
        <v>194</v>
      </c>
      <c r="F1283" t="s">
        <v>2525</v>
      </c>
      <c r="G1283" s="432">
        <v>406760.33</v>
      </c>
      <c r="H1283" s="432">
        <v>1295571.75</v>
      </c>
      <c r="I1283" s="432">
        <v>0</v>
      </c>
      <c r="J1283" s="432">
        <v>888811.42</v>
      </c>
    </row>
    <row r="1284" spans="1:10" s="333" customFormat="1" x14ac:dyDescent="0.2">
      <c r="A1284" s="333" t="str">
        <f t="shared" si="20"/>
        <v>3920230TL</v>
      </c>
      <c r="B1284" t="s">
        <v>2734</v>
      </c>
      <c r="C1284"/>
      <c r="D1284" t="s">
        <v>1867</v>
      </c>
      <c r="E1284" t="s">
        <v>2735</v>
      </c>
      <c r="F1284" t="s">
        <v>2525</v>
      </c>
      <c r="G1284" s="432">
        <v>162223.48000000001</v>
      </c>
      <c r="H1284" s="432">
        <v>656336.93999999994</v>
      </c>
      <c r="I1284" s="432">
        <v>0</v>
      </c>
      <c r="J1284" s="432">
        <v>494113.46</v>
      </c>
    </row>
    <row r="1285" spans="1:10" s="333" customFormat="1" x14ac:dyDescent="0.2">
      <c r="A1285" s="333" t="str">
        <f t="shared" si="20"/>
        <v>39202302TL</v>
      </c>
      <c r="B1285" t="s">
        <v>2736</v>
      </c>
      <c r="C1285"/>
      <c r="D1285" t="s">
        <v>1867</v>
      </c>
      <c r="E1285" t="s">
        <v>826</v>
      </c>
      <c r="F1285" t="s">
        <v>2525</v>
      </c>
      <c r="G1285" s="432">
        <v>87910.79</v>
      </c>
      <c r="H1285" s="432">
        <v>505644.71</v>
      </c>
      <c r="I1285" s="432">
        <v>0</v>
      </c>
      <c r="J1285" s="432">
        <v>417733.92</v>
      </c>
    </row>
    <row r="1286" spans="1:10" s="333" customFormat="1" x14ac:dyDescent="0.2">
      <c r="A1286" s="333" t="str">
        <f t="shared" si="20"/>
        <v>39202307TL</v>
      </c>
      <c r="B1286" t="s">
        <v>2737</v>
      </c>
      <c r="C1286"/>
      <c r="D1286" t="s">
        <v>1867</v>
      </c>
      <c r="E1286" t="s">
        <v>98</v>
      </c>
      <c r="F1286" t="s">
        <v>2525</v>
      </c>
      <c r="G1286" s="432">
        <v>70602.58</v>
      </c>
      <c r="H1286" s="432">
        <v>145195.81</v>
      </c>
      <c r="I1286" s="432">
        <v>0</v>
      </c>
      <c r="J1286" s="432">
        <v>74593.23</v>
      </c>
    </row>
    <row r="1287" spans="1:10" s="333" customFormat="1" x14ac:dyDescent="0.2">
      <c r="A1287" s="333" t="str">
        <f t="shared" si="20"/>
        <v>39202309TL</v>
      </c>
      <c r="B1287" t="s">
        <v>2971</v>
      </c>
      <c r="C1287"/>
      <c r="D1287" t="s">
        <v>1867</v>
      </c>
      <c r="E1287" t="s">
        <v>793</v>
      </c>
      <c r="F1287" t="s">
        <v>2525</v>
      </c>
      <c r="G1287" s="432">
        <v>3710.11</v>
      </c>
      <c r="H1287" s="432">
        <v>5496.42</v>
      </c>
      <c r="I1287" s="432">
        <v>0</v>
      </c>
      <c r="J1287" s="432">
        <v>1786.31</v>
      </c>
    </row>
    <row r="1288" spans="1:10" s="333" customFormat="1" x14ac:dyDescent="0.2">
      <c r="A1288" s="333" t="str">
        <f t="shared" si="20"/>
        <v>3920234TL</v>
      </c>
      <c r="B1288" t="s">
        <v>2738</v>
      </c>
      <c r="C1288"/>
      <c r="D1288" t="s">
        <v>1867</v>
      </c>
      <c r="E1288" t="s">
        <v>2739</v>
      </c>
      <c r="F1288" t="s">
        <v>2525</v>
      </c>
      <c r="G1288" s="432">
        <v>134046.21</v>
      </c>
      <c r="H1288" s="432">
        <v>180788.48000000001</v>
      </c>
      <c r="I1288" s="432">
        <v>0</v>
      </c>
      <c r="J1288" s="432">
        <v>46742.27</v>
      </c>
    </row>
    <row r="1289" spans="1:10" s="333" customFormat="1" x14ac:dyDescent="0.2">
      <c r="A1289" s="333" t="str">
        <f t="shared" si="20"/>
        <v>39202340TL</v>
      </c>
      <c r="B1289" t="s">
        <v>2740</v>
      </c>
      <c r="C1289"/>
      <c r="D1289" t="s">
        <v>1867</v>
      </c>
      <c r="E1289" t="s">
        <v>2464</v>
      </c>
      <c r="F1289" t="s">
        <v>2525</v>
      </c>
      <c r="G1289" s="432">
        <v>133029.21</v>
      </c>
      <c r="H1289" s="432">
        <v>179771.48</v>
      </c>
      <c r="I1289" s="432">
        <v>0</v>
      </c>
      <c r="J1289" s="432">
        <v>46742.27</v>
      </c>
    </row>
    <row r="1290" spans="1:10" s="333" customFormat="1" x14ac:dyDescent="0.2">
      <c r="A1290" s="333" t="str">
        <f t="shared" si="20"/>
        <v>39202341TL</v>
      </c>
      <c r="B1290" t="s">
        <v>2741</v>
      </c>
      <c r="C1290"/>
      <c r="D1290" t="s">
        <v>1867</v>
      </c>
      <c r="E1290" t="s">
        <v>2742</v>
      </c>
      <c r="F1290" t="s">
        <v>2525</v>
      </c>
      <c r="G1290" s="432">
        <v>1017</v>
      </c>
      <c r="H1290" s="432">
        <v>1017</v>
      </c>
      <c r="I1290" s="432">
        <v>0</v>
      </c>
      <c r="J1290" s="432">
        <v>0</v>
      </c>
    </row>
    <row r="1291" spans="1:10" s="333" customFormat="1" x14ac:dyDescent="0.2">
      <c r="A1291" s="333" t="str">
        <f t="shared" si="20"/>
        <v>3920237TL</v>
      </c>
      <c r="B1291" t="s">
        <v>2743</v>
      </c>
      <c r="C1291"/>
      <c r="D1291" t="s">
        <v>1867</v>
      </c>
      <c r="E1291" t="s">
        <v>2744</v>
      </c>
      <c r="F1291" t="s">
        <v>2525</v>
      </c>
      <c r="G1291" s="432">
        <v>110490.64</v>
      </c>
      <c r="H1291" s="432">
        <v>458446.33</v>
      </c>
      <c r="I1291" s="432">
        <v>0</v>
      </c>
      <c r="J1291" s="432">
        <v>347955.69</v>
      </c>
    </row>
    <row r="1292" spans="1:10" s="333" customFormat="1" x14ac:dyDescent="0.2">
      <c r="A1292" s="333" t="str">
        <f t="shared" si="20"/>
        <v>39202371TL</v>
      </c>
      <c r="B1292" t="s">
        <v>2745</v>
      </c>
      <c r="C1292"/>
      <c r="D1292" t="s">
        <v>1867</v>
      </c>
      <c r="E1292" t="s">
        <v>2746</v>
      </c>
      <c r="F1292" t="s">
        <v>2525</v>
      </c>
      <c r="G1292" s="432">
        <v>14822.94</v>
      </c>
      <c r="H1292" s="432">
        <v>78210.62</v>
      </c>
      <c r="I1292" s="432">
        <v>0</v>
      </c>
      <c r="J1292" s="432">
        <v>63387.68</v>
      </c>
    </row>
    <row r="1293" spans="1:10" s="333" customFormat="1" x14ac:dyDescent="0.2">
      <c r="A1293" s="333" t="str">
        <f t="shared" si="20"/>
        <v>39202372TL</v>
      </c>
      <c r="B1293" t="s">
        <v>2747</v>
      </c>
      <c r="C1293"/>
      <c r="D1293" t="s">
        <v>1867</v>
      </c>
      <c r="E1293" t="s">
        <v>1934</v>
      </c>
      <c r="F1293" t="s">
        <v>2525</v>
      </c>
      <c r="G1293" s="432">
        <v>336.68</v>
      </c>
      <c r="H1293" s="432">
        <v>633.48</v>
      </c>
      <c r="I1293" s="432">
        <v>0</v>
      </c>
      <c r="J1293" s="432">
        <v>296.8</v>
      </c>
    </row>
    <row r="1294" spans="1:10" s="333" customFormat="1" x14ac:dyDescent="0.2">
      <c r="A1294" s="333" t="str">
        <f t="shared" si="20"/>
        <v>39202373TL</v>
      </c>
      <c r="B1294" t="s">
        <v>2972</v>
      </c>
      <c r="C1294"/>
      <c r="D1294" t="s">
        <v>1867</v>
      </c>
      <c r="E1294" t="s">
        <v>2973</v>
      </c>
      <c r="F1294" t="s">
        <v>2525</v>
      </c>
      <c r="G1294" s="432">
        <v>84268.65</v>
      </c>
      <c r="H1294" s="432">
        <v>368539.86</v>
      </c>
      <c r="I1294" s="432">
        <v>0</v>
      </c>
      <c r="J1294" s="432">
        <v>284271.21000000002</v>
      </c>
    </row>
    <row r="1295" spans="1:10" s="333" customFormat="1" x14ac:dyDescent="0.2">
      <c r="A1295" s="333" t="str">
        <f t="shared" si="20"/>
        <v>39202374TL</v>
      </c>
      <c r="B1295" t="s">
        <v>2974</v>
      </c>
      <c r="C1295"/>
      <c r="D1295" t="s">
        <v>1867</v>
      </c>
      <c r="E1295" t="s">
        <v>2975</v>
      </c>
      <c r="F1295" t="s">
        <v>2525</v>
      </c>
      <c r="G1295" s="432">
        <v>11062.37</v>
      </c>
      <c r="H1295" s="432">
        <v>11062.37</v>
      </c>
      <c r="I1295" s="432">
        <v>0</v>
      </c>
      <c r="J1295" s="432">
        <v>0</v>
      </c>
    </row>
    <row r="1296" spans="1:10" s="333" customFormat="1" x14ac:dyDescent="0.2">
      <c r="A1296" s="333" t="str">
        <f t="shared" si="20"/>
        <v>392029TL</v>
      </c>
      <c r="B1296" t="s">
        <v>195</v>
      </c>
      <c r="C1296"/>
      <c r="D1296" t="s">
        <v>1867</v>
      </c>
      <c r="E1296" t="s">
        <v>793</v>
      </c>
      <c r="F1296" t="s">
        <v>2525</v>
      </c>
      <c r="G1296" s="432">
        <v>134.36000000000001</v>
      </c>
      <c r="H1296" s="432">
        <v>134.36000000000001</v>
      </c>
      <c r="I1296" s="432">
        <v>0</v>
      </c>
      <c r="J1296" s="432">
        <v>0</v>
      </c>
    </row>
    <row r="1297" spans="1:10" s="333" customFormat="1" x14ac:dyDescent="0.2">
      <c r="A1297" s="333" t="str">
        <f t="shared" si="20"/>
        <v>39204TL</v>
      </c>
      <c r="B1297" t="s">
        <v>2748</v>
      </c>
      <c r="C1297"/>
      <c r="D1297" t="s">
        <v>1867</v>
      </c>
      <c r="E1297" t="s">
        <v>2749</v>
      </c>
      <c r="F1297" t="s">
        <v>2525</v>
      </c>
      <c r="G1297" s="432">
        <v>120454</v>
      </c>
      <c r="H1297" s="432">
        <v>120454</v>
      </c>
      <c r="I1297" s="432">
        <v>0</v>
      </c>
      <c r="J1297" s="432">
        <v>0</v>
      </c>
    </row>
    <row r="1298" spans="1:10" s="333" customFormat="1" x14ac:dyDescent="0.2">
      <c r="A1298" s="333" t="str">
        <f t="shared" si="20"/>
        <v>392040TL</v>
      </c>
      <c r="B1298" t="s">
        <v>2750</v>
      </c>
      <c r="C1298"/>
      <c r="D1298" t="s">
        <v>1867</v>
      </c>
      <c r="E1298" t="s">
        <v>2751</v>
      </c>
      <c r="F1298" t="s">
        <v>2525</v>
      </c>
      <c r="G1298" s="432">
        <v>70302</v>
      </c>
      <c r="H1298" s="432">
        <v>70302</v>
      </c>
      <c r="I1298" s="432">
        <v>0</v>
      </c>
      <c r="J1298" s="432">
        <v>0</v>
      </c>
    </row>
    <row r="1299" spans="1:10" s="333" customFormat="1" x14ac:dyDescent="0.2">
      <c r="A1299" s="333" t="str">
        <f t="shared" si="20"/>
        <v>392041TL</v>
      </c>
      <c r="B1299" t="s">
        <v>2752</v>
      </c>
      <c r="C1299"/>
      <c r="D1299" t="s">
        <v>1867</v>
      </c>
      <c r="E1299" t="s">
        <v>2753</v>
      </c>
      <c r="F1299" t="s">
        <v>2525</v>
      </c>
      <c r="G1299" s="432">
        <v>50152</v>
      </c>
      <c r="H1299" s="432">
        <v>50152</v>
      </c>
      <c r="I1299" s="432">
        <v>0</v>
      </c>
      <c r="J1299" s="432">
        <v>0</v>
      </c>
    </row>
    <row r="1300" spans="1:10" s="333" customFormat="1" x14ac:dyDescent="0.2">
      <c r="A1300" s="333" t="str">
        <f t="shared" si="20"/>
        <v>39299TL</v>
      </c>
      <c r="B1300" t="s">
        <v>1512</v>
      </c>
      <c r="C1300"/>
      <c r="D1300" t="s">
        <v>1867</v>
      </c>
      <c r="E1300" t="s">
        <v>1513</v>
      </c>
      <c r="F1300" t="s">
        <v>2525</v>
      </c>
      <c r="G1300" s="432">
        <v>684240237.29999995</v>
      </c>
      <c r="H1300" s="432">
        <v>685629318.78999996</v>
      </c>
      <c r="I1300" s="432">
        <v>0</v>
      </c>
      <c r="J1300" s="432">
        <v>1389081.49</v>
      </c>
    </row>
    <row r="1301" spans="1:10" s="333" customFormat="1" x14ac:dyDescent="0.2">
      <c r="A1301" s="333" t="str">
        <f t="shared" si="20"/>
        <v>392990TL</v>
      </c>
      <c r="B1301" t="s">
        <v>1514</v>
      </c>
      <c r="C1301"/>
      <c r="D1301" t="s">
        <v>1867</v>
      </c>
      <c r="E1301" t="s">
        <v>1023</v>
      </c>
      <c r="F1301" t="s">
        <v>2525</v>
      </c>
      <c r="G1301" s="432">
        <v>4238.9799999999996</v>
      </c>
      <c r="H1301" s="432">
        <v>4238.9799999999996</v>
      </c>
      <c r="I1301" s="432">
        <v>0</v>
      </c>
      <c r="J1301" s="432">
        <v>0</v>
      </c>
    </row>
    <row r="1302" spans="1:10" s="333" customFormat="1" x14ac:dyDescent="0.2">
      <c r="A1302" s="333" t="str">
        <f t="shared" si="20"/>
        <v>3929901TL</v>
      </c>
      <c r="B1302" t="s">
        <v>1515</v>
      </c>
      <c r="C1302"/>
      <c r="D1302" t="s">
        <v>1867</v>
      </c>
      <c r="E1302" t="s">
        <v>1516</v>
      </c>
      <c r="F1302" t="s">
        <v>2525</v>
      </c>
      <c r="G1302" s="432">
        <v>1564.25</v>
      </c>
      <c r="H1302" s="432">
        <v>1564.25</v>
      </c>
      <c r="I1302" s="432">
        <v>0</v>
      </c>
      <c r="J1302" s="432">
        <v>0</v>
      </c>
    </row>
    <row r="1303" spans="1:10" s="333" customFormat="1" x14ac:dyDescent="0.2">
      <c r="A1303" s="333" t="str">
        <f t="shared" si="20"/>
        <v>3929905TL</v>
      </c>
      <c r="B1303" t="s">
        <v>3185</v>
      </c>
      <c r="C1303"/>
      <c r="D1303" t="s">
        <v>1867</v>
      </c>
      <c r="E1303" t="s">
        <v>3186</v>
      </c>
      <c r="F1303" t="s">
        <v>2525</v>
      </c>
      <c r="G1303" s="432">
        <v>390</v>
      </c>
      <c r="H1303" s="432">
        <v>390</v>
      </c>
      <c r="I1303" s="432">
        <v>0</v>
      </c>
      <c r="J1303" s="432">
        <v>0</v>
      </c>
    </row>
    <row r="1304" spans="1:10" s="333" customFormat="1" x14ac:dyDescent="0.2">
      <c r="A1304" s="333" t="str">
        <f t="shared" si="20"/>
        <v>3929907TL</v>
      </c>
      <c r="B1304" t="s">
        <v>3480</v>
      </c>
      <c r="C1304"/>
      <c r="D1304" t="s">
        <v>1867</v>
      </c>
      <c r="E1304" t="s">
        <v>3481</v>
      </c>
      <c r="F1304" t="s">
        <v>2525</v>
      </c>
      <c r="G1304" s="432">
        <v>2284.73</v>
      </c>
      <c r="H1304" s="432">
        <v>2284.73</v>
      </c>
      <c r="I1304" s="432">
        <v>0</v>
      </c>
      <c r="J1304" s="432">
        <v>0</v>
      </c>
    </row>
    <row r="1305" spans="1:10" s="333" customFormat="1" x14ac:dyDescent="0.2">
      <c r="A1305" s="333" t="str">
        <f t="shared" si="20"/>
        <v>39299070TL</v>
      </c>
      <c r="B1305" t="s">
        <v>3482</v>
      </c>
      <c r="C1305"/>
      <c r="D1305" t="s">
        <v>1867</v>
      </c>
      <c r="E1305" t="s">
        <v>3483</v>
      </c>
      <c r="F1305" t="s">
        <v>2525</v>
      </c>
      <c r="G1305" s="432">
        <v>2284.73</v>
      </c>
      <c r="H1305" s="432">
        <v>2284.73</v>
      </c>
      <c r="I1305" s="432">
        <v>0</v>
      </c>
      <c r="J1305" s="432">
        <v>0</v>
      </c>
    </row>
    <row r="1306" spans="1:10" s="333" customFormat="1" x14ac:dyDescent="0.2">
      <c r="A1306" s="333" t="str">
        <f t="shared" si="20"/>
        <v>392992TL</v>
      </c>
      <c r="B1306" t="s">
        <v>1517</v>
      </c>
      <c r="C1306"/>
      <c r="D1306" t="s">
        <v>1867</v>
      </c>
      <c r="E1306" t="s">
        <v>1038</v>
      </c>
      <c r="F1306" t="s">
        <v>2525</v>
      </c>
      <c r="G1306" s="432">
        <v>99972596.329999998</v>
      </c>
      <c r="H1306" s="432">
        <v>99972596.329999998</v>
      </c>
      <c r="I1306" s="432">
        <v>0</v>
      </c>
      <c r="J1306" s="432">
        <v>0</v>
      </c>
    </row>
    <row r="1307" spans="1:10" s="333" customFormat="1" x14ac:dyDescent="0.2">
      <c r="A1307" s="333" t="str">
        <f t="shared" si="20"/>
        <v>3929921TL</v>
      </c>
      <c r="B1307" t="s">
        <v>639</v>
      </c>
      <c r="C1307"/>
      <c r="D1307" t="s">
        <v>1867</v>
      </c>
      <c r="E1307" t="s">
        <v>640</v>
      </c>
      <c r="F1307" t="s">
        <v>2525</v>
      </c>
      <c r="G1307" s="432">
        <v>16584347.08</v>
      </c>
      <c r="H1307" s="432">
        <v>16584347.08</v>
      </c>
      <c r="I1307" s="432">
        <v>0</v>
      </c>
      <c r="J1307" s="432">
        <v>0</v>
      </c>
    </row>
    <row r="1308" spans="1:10" s="333" customFormat="1" x14ac:dyDescent="0.2">
      <c r="A1308" s="333" t="str">
        <f t="shared" si="20"/>
        <v>3929922TL</v>
      </c>
      <c r="B1308" t="s">
        <v>2976</v>
      </c>
      <c r="C1308"/>
      <c r="D1308" t="s">
        <v>1867</v>
      </c>
      <c r="E1308" t="s">
        <v>1036</v>
      </c>
      <c r="F1308" t="s">
        <v>2525</v>
      </c>
      <c r="G1308" s="432">
        <v>218.5</v>
      </c>
      <c r="H1308" s="432">
        <v>218.5</v>
      </c>
      <c r="I1308" s="432">
        <v>0</v>
      </c>
      <c r="J1308" s="432">
        <v>0</v>
      </c>
    </row>
    <row r="1309" spans="1:10" s="333" customFormat="1" x14ac:dyDescent="0.2">
      <c r="A1309" s="333" t="str">
        <f t="shared" si="20"/>
        <v>3929927TL</v>
      </c>
      <c r="B1309" t="s">
        <v>641</v>
      </c>
      <c r="C1309"/>
      <c r="D1309" t="s">
        <v>1867</v>
      </c>
      <c r="E1309" t="s">
        <v>642</v>
      </c>
      <c r="F1309" t="s">
        <v>2525</v>
      </c>
      <c r="G1309" s="432">
        <v>7207453.3600000003</v>
      </c>
      <c r="H1309" s="432">
        <v>7207453.3600000003</v>
      </c>
      <c r="I1309" s="432">
        <v>0</v>
      </c>
      <c r="J1309" s="432">
        <v>0</v>
      </c>
    </row>
    <row r="1310" spans="1:10" s="333" customFormat="1" x14ac:dyDescent="0.2">
      <c r="A1310" s="333" t="str">
        <f t="shared" si="20"/>
        <v>3929929TL</v>
      </c>
      <c r="B1310" t="s">
        <v>1518</v>
      </c>
      <c r="C1310"/>
      <c r="D1310" t="s">
        <v>1867</v>
      </c>
      <c r="E1310" t="s">
        <v>1036</v>
      </c>
      <c r="F1310" t="s">
        <v>2525</v>
      </c>
      <c r="G1310" s="432">
        <v>76180577.390000001</v>
      </c>
      <c r="H1310" s="432">
        <v>76180577.390000001</v>
      </c>
      <c r="I1310" s="432">
        <v>0</v>
      </c>
      <c r="J1310" s="432">
        <v>0</v>
      </c>
    </row>
    <row r="1311" spans="1:10" s="333" customFormat="1" x14ac:dyDescent="0.2">
      <c r="A1311" s="333" t="str">
        <f t="shared" si="20"/>
        <v>392996TL</v>
      </c>
      <c r="B1311" t="s">
        <v>1519</v>
      </c>
      <c r="C1311"/>
      <c r="D1311" t="s">
        <v>1867</v>
      </c>
      <c r="E1311" t="s">
        <v>1513</v>
      </c>
      <c r="F1311" t="s">
        <v>2525</v>
      </c>
      <c r="G1311" s="432">
        <v>563972006.69000006</v>
      </c>
      <c r="H1311" s="432">
        <v>565361088.17999995</v>
      </c>
      <c r="I1311" s="432">
        <v>0</v>
      </c>
      <c r="J1311" s="432">
        <v>1389081.49</v>
      </c>
    </row>
    <row r="1312" spans="1:10" s="333" customFormat="1" x14ac:dyDescent="0.2">
      <c r="A1312" s="333" t="str">
        <f t="shared" si="20"/>
        <v>3929963TL</v>
      </c>
      <c r="B1312" t="s">
        <v>1520</v>
      </c>
      <c r="C1312"/>
      <c r="D1312" t="s">
        <v>1867</v>
      </c>
      <c r="E1312" t="s">
        <v>1521</v>
      </c>
      <c r="F1312" t="s">
        <v>2525</v>
      </c>
      <c r="G1312" s="432">
        <v>563966596.12</v>
      </c>
      <c r="H1312" s="432">
        <v>565355677.61000001</v>
      </c>
      <c r="I1312" s="432">
        <v>0</v>
      </c>
      <c r="J1312" s="432">
        <v>1389081.49</v>
      </c>
    </row>
    <row r="1313" spans="1:10" s="333" customFormat="1" x14ac:dyDescent="0.2">
      <c r="A1313" s="333" t="str">
        <f t="shared" si="20"/>
        <v>3929966TL</v>
      </c>
      <c r="B1313" t="s">
        <v>3484</v>
      </c>
      <c r="C1313"/>
      <c r="D1313" t="s">
        <v>1867</v>
      </c>
      <c r="E1313" t="s">
        <v>1040</v>
      </c>
      <c r="F1313" t="s">
        <v>2525</v>
      </c>
      <c r="G1313" s="432">
        <v>5410.57</v>
      </c>
      <c r="H1313" s="432">
        <v>5410.57</v>
      </c>
      <c r="I1313" s="432">
        <v>0</v>
      </c>
      <c r="J1313" s="432">
        <v>0</v>
      </c>
    </row>
    <row r="1314" spans="1:10" s="333" customFormat="1" x14ac:dyDescent="0.2">
      <c r="A1314" s="333" t="str">
        <f t="shared" si="20"/>
        <v>39299666TL</v>
      </c>
      <c r="B1314" t="s">
        <v>3485</v>
      </c>
      <c r="C1314"/>
      <c r="D1314" t="s">
        <v>1867</v>
      </c>
      <c r="E1314" t="s">
        <v>3486</v>
      </c>
      <c r="F1314" t="s">
        <v>2525</v>
      </c>
      <c r="G1314" s="432">
        <v>5410.57</v>
      </c>
      <c r="H1314" s="432">
        <v>5410.57</v>
      </c>
      <c r="I1314" s="432">
        <v>0</v>
      </c>
      <c r="J1314" s="432">
        <v>0</v>
      </c>
    </row>
    <row r="1315" spans="1:10" s="333" customFormat="1" x14ac:dyDescent="0.2">
      <c r="A1315" s="333" t="str">
        <f t="shared" si="20"/>
        <v>392997TL</v>
      </c>
      <c r="B1315" t="s">
        <v>1522</v>
      </c>
      <c r="C1315"/>
      <c r="D1315" t="s">
        <v>1867</v>
      </c>
      <c r="E1315" t="s">
        <v>1036</v>
      </c>
      <c r="F1315" t="s">
        <v>2525</v>
      </c>
      <c r="G1315" s="432">
        <v>20099206.77</v>
      </c>
      <c r="H1315" s="432">
        <v>20099206.77</v>
      </c>
      <c r="I1315" s="432">
        <v>0</v>
      </c>
      <c r="J1315" s="432">
        <v>0</v>
      </c>
    </row>
    <row r="1316" spans="1:10" s="333" customFormat="1" x14ac:dyDescent="0.2">
      <c r="A1316" s="333" t="str">
        <f t="shared" si="20"/>
        <v>392999TL</v>
      </c>
      <c r="B1316" t="s">
        <v>1523</v>
      </c>
      <c r="C1316"/>
      <c r="D1316" t="s">
        <v>1867</v>
      </c>
      <c r="E1316" t="s">
        <v>1513</v>
      </c>
      <c r="F1316" t="s">
        <v>2525</v>
      </c>
      <c r="G1316" s="432">
        <v>192188.53</v>
      </c>
      <c r="H1316" s="432">
        <v>192188.53</v>
      </c>
      <c r="I1316" s="432">
        <v>0</v>
      </c>
      <c r="J1316" s="432">
        <v>0</v>
      </c>
    </row>
    <row r="1317" spans="1:10" s="333" customFormat="1" x14ac:dyDescent="0.2">
      <c r="A1317" s="333" t="str">
        <f t="shared" si="20"/>
        <v>393TL</v>
      </c>
      <c r="B1317" t="s">
        <v>1524</v>
      </c>
      <c r="C1317"/>
      <c r="D1317" t="s">
        <v>1867</v>
      </c>
      <c r="E1317" t="s">
        <v>1509</v>
      </c>
      <c r="F1317" t="s">
        <v>2525</v>
      </c>
      <c r="G1317" s="432">
        <v>108162317.61</v>
      </c>
      <c r="H1317" s="432">
        <v>108537479.83</v>
      </c>
      <c r="I1317" s="432">
        <v>0</v>
      </c>
      <c r="J1317" s="432">
        <v>375162.22</v>
      </c>
    </row>
    <row r="1318" spans="1:10" s="333" customFormat="1" x14ac:dyDescent="0.2">
      <c r="A1318" s="333" t="str">
        <f t="shared" si="20"/>
        <v>39301TL</v>
      </c>
      <c r="B1318" t="s">
        <v>3487</v>
      </c>
      <c r="C1318"/>
      <c r="D1318" t="s">
        <v>1867</v>
      </c>
      <c r="E1318" t="s">
        <v>1511</v>
      </c>
      <c r="F1318" t="s">
        <v>2525</v>
      </c>
      <c r="G1318" s="432">
        <v>933.45</v>
      </c>
      <c r="H1318" s="432">
        <v>933.45</v>
      </c>
      <c r="I1318" s="432">
        <v>0</v>
      </c>
      <c r="J1318" s="432">
        <v>0</v>
      </c>
    </row>
    <row r="1319" spans="1:10" s="333" customFormat="1" x14ac:dyDescent="0.2">
      <c r="A1319" s="333" t="str">
        <f t="shared" si="20"/>
        <v>39301GBP</v>
      </c>
      <c r="B1319" t="s">
        <v>3487</v>
      </c>
      <c r="C1319"/>
      <c r="D1319" t="s">
        <v>747</v>
      </c>
      <c r="E1319" t="s">
        <v>1511</v>
      </c>
      <c r="F1319" t="s">
        <v>2525</v>
      </c>
      <c r="G1319" s="432">
        <v>230</v>
      </c>
      <c r="H1319" s="432">
        <v>230</v>
      </c>
      <c r="I1319" s="432">
        <v>0</v>
      </c>
      <c r="J1319" s="432">
        <v>0</v>
      </c>
    </row>
    <row r="1320" spans="1:10" s="333" customFormat="1" x14ac:dyDescent="0.2">
      <c r="A1320" s="333" t="str">
        <f t="shared" si="20"/>
        <v>39399TL</v>
      </c>
      <c r="B1320" t="s">
        <v>1525</v>
      </c>
      <c r="C1320"/>
      <c r="D1320" t="s">
        <v>1867</v>
      </c>
      <c r="E1320" t="s">
        <v>1513</v>
      </c>
      <c r="F1320" t="s">
        <v>2525</v>
      </c>
      <c r="G1320" s="432">
        <v>108161384.16</v>
      </c>
      <c r="H1320" s="432">
        <v>108536546.38</v>
      </c>
      <c r="I1320" s="432">
        <v>0</v>
      </c>
      <c r="J1320" s="432">
        <v>375162.22</v>
      </c>
    </row>
    <row r="1321" spans="1:10" s="333" customFormat="1" x14ac:dyDescent="0.2">
      <c r="A1321" s="333" t="str">
        <f t="shared" si="20"/>
        <v>393992TL</v>
      </c>
      <c r="B1321" t="s">
        <v>1526</v>
      </c>
      <c r="C1321"/>
      <c r="D1321" t="s">
        <v>1867</v>
      </c>
      <c r="E1321" t="s">
        <v>1527</v>
      </c>
      <c r="F1321" t="s">
        <v>2525</v>
      </c>
      <c r="G1321" s="432">
        <v>71109313.879999995</v>
      </c>
      <c r="H1321" s="432">
        <v>71484476.099999994</v>
      </c>
      <c r="I1321" s="432">
        <v>0</v>
      </c>
      <c r="J1321" s="432">
        <v>375162.22</v>
      </c>
    </row>
    <row r="1322" spans="1:10" s="333" customFormat="1" x14ac:dyDescent="0.2">
      <c r="A1322" s="333" t="str">
        <f t="shared" si="20"/>
        <v>3939922TL</v>
      </c>
      <c r="B1322" t="s">
        <v>2977</v>
      </c>
      <c r="C1322"/>
      <c r="D1322" t="s">
        <v>1867</v>
      </c>
      <c r="E1322" t="s">
        <v>2978</v>
      </c>
      <c r="F1322" t="s">
        <v>2525</v>
      </c>
      <c r="G1322" s="432">
        <v>96450.14</v>
      </c>
      <c r="H1322" s="432">
        <v>96450.14</v>
      </c>
      <c r="I1322" s="432">
        <v>0</v>
      </c>
      <c r="J1322" s="432">
        <v>0</v>
      </c>
    </row>
    <row r="1323" spans="1:10" s="333" customFormat="1" x14ac:dyDescent="0.2">
      <c r="A1323" s="333" t="str">
        <f t="shared" si="20"/>
        <v>3939922USD</v>
      </c>
      <c r="B1323" t="s">
        <v>2977</v>
      </c>
      <c r="C1323"/>
      <c r="D1323" t="s">
        <v>2515</v>
      </c>
      <c r="E1323" t="s">
        <v>2978</v>
      </c>
      <c r="F1323" t="s">
        <v>2525</v>
      </c>
      <c r="G1323" s="432">
        <v>291.5</v>
      </c>
      <c r="H1323" s="432">
        <v>291.5</v>
      </c>
      <c r="I1323" s="432">
        <v>0</v>
      </c>
      <c r="J1323" s="432">
        <v>0</v>
      </c>
    </row>
    <row r="1324" spans="1:10" s="333" customFormat="1" x14ac:dyDescent="0.2">
      <c r="A1324" s="333" t="str">
        <f t="shared" si="20"/>
        <v>3939922GBP</v>
      </c>
      <c r="B1324" t="s">
        <v>2977</v>
      </c>
      <c r="C1324"/>
      <c r="D1324" t="s">
        <v>747</v>
      </c>
      <c r="E1324" t="s">
        <v>2978</v>
      </c>
      <c r="F1324" t="s">
        <v>2525</v>
      </c>
      <c r="G1324" s="432">
        <v>755.3</v>
      </c>
      <c r="H1324" s="432">
        <v>755.3</v>
      </c>
      <c r="I1324" s="432">
        <v>0</v>
      </c>
      <c r="J1324" s="432">
        <v>0</v>
      </c>
    </row>
    <row r="1325" spans="1:10" s="333" customFormat="1" x14ac:dyDescent="0.2">
      <c r="A1325" s="333" t="str">
        <f t="shared" si="20"/>
        <v>3939927TL</v>
      </c>
      <c r="B1325" t="s">
        <v>2754</v>
      </c>
      <c r="C1325"/>
      <c r="D1325" t="s">
        <v>1867</v>
      </c>
      <c r="E1325" t="s">
        <v>2755</v>
      </c>
      <c r="F1325" t="s">
        <v>2525</v>
      </c>
      <c r="G1325" s="432">
        <v>701750</v>
      </c>
      <c r="H1325" s="432">
        <v>701750</v>
      </c>
      <c r="I1325" s="432">
        <v>0</v>
      </c>
      <c r="J1325" s="432">
        <v>0</v>
      </c>
    </row>
    <row r="1326" spans="1:10" s="333" customFormat="1" x14ac:dyDescent="0.2">
      <c r="A1326" s="333" t="str">
        <f t="shared" si="20"/>
        <v>3939927USD</v>
      </c>
      <c r="B1326" t="s">
        <v>2754</v>
      </c>
      <c r="C1326"/>
      <c r="D1326" t="s">
        <v>2515</v>
      </c>
      <c r="E1326" t="s">
        <v>2755</v>
      </c>
      <c r="F1326" t="s">
        <v>2525</v>
      </c>
      <c r="G1326" s="432">
        <v>350000</v>
      </c>
      <c r="H1326" s="432">
        <v>350000</v>
      </c>
      <c r="I1326" s="432">
        <v>0</v>
      </c>
      <c r="J1326" s="432">
        <v>0</v>
      </c>
    </row>
    <row r="1327" spans="1:10" s="333" customFormat="1" x14ac:dyDescent="0.2">
      <c r="A1327" s="333" t="str">
        <f t="shared" si="20"/>
        <v>3939928TL</v>
      </c>
      <c r="B1327" t="s">
        <v>1528</v>
      </c>
      <c r="C1327"/>
      <c r="D1327" t="s">
        <v>1867</v>
      </c>
      <c r="E1327" t="s">
        <v>1521</v>
      </c>
      <c r="F1327" t="s">
        <v>2525</v>
      </c>
      <c r="G1327" s="432">
        <v>70311113.739999995</v>
      </c>
      <c r="H1327" s="432">
        <v>70686275.959999993</v>
      </c>
      <c r="I1327" s="432">
        <v>0</v>
      </c>
      <c r="J1327" s="432">
        <v>375162.22</v>
      </c>
    </row>
    <row r="1328" spans="1:10" s="333" customFormat="1" x14ac:dyDescent="0.2">
      <c r="A1328" s="333" t="str">
        <f t="shared" si="20"/>
        <v>3939928USD</v>
      </c>
      <c r="B1328" t="s">
        <v>1528</v>
      </c>
      <c r="C1328"/>
      <c r="D1328" t="s">
        <v>2515</v>
      </c>
      <c r="E1328" t="s">
        <v>1521</v>
      </c>
      <c r="F1328" t="s">
        <v>2525</v>
      </c>
      <c r="G1328" s="432">
        <v>4440587.5199999996</v>
      </c>
      <c r="H1328" s="432">
        <v>4458194.22</v>
      </c>
      <c r="I1328" s="432">
        <v>0</v>
      </c>
      <c r="J1328" s="432">
        <v>17606.7</v>
      </c>
    </row>
    <row r="1329" spans="1:10" s="333" customFormat="1" x14ac:dyDescent="0.2">
      <c r="A1329" s="333" t="str">
        <f t="shared" si="20"/>
        <v>3939928GBP</v>
      </c>
      <c r="B1329" t="s">
        <v>1528</v>
      </c>
      <c r="C1329"/>
      <c r="D1329" t="s">
        <v>747</v>
      </c>
      <c r="E1329" t="s">
        <v>1521</v>
      </c>
      <c r="F1329" t="s">
        <v>2525</v>
      </c>
      <c r="G1329" s="432">
        <v>1219326.53</v>
      </c>
      <c r="H1329" s="432">
        <v>1223778.3700000001</v>
      </c>
      <c r="I1329" s="432">
        <v>0</v>
      </c>
      <c r="J1329" s="432">
        <v>4451.84</v>
      </c>
    </row>
    <row r="1330" spans="1:10" s="333" customFormat="1" x14ac:dyDescent="0.2">
      <c r="A1330" s="333" t="str">
        <f t="shared" si="20"/>
        <v>3939928EUR</v>
      </c>
      <c r="B1330" t="s">
        <v>1528</v>
      </c>
      <c r="C1330"/>
      <c r="D1330" t="s">
        <v>748</v>
      </c>
      <c r="E1330" t="s">
        <v>1521</v>
      </c>
      <c r="F1330" t="s">
        <v>2525</v>
      </c>
      <c r="G1330" s="432">
        <v>12547367.539999999</v>
      </c>
      <c r="H1330" s="432">
        <v>12644037.539999999</v>
      </c>
      <c r="I1330" s="432">
        <v>0</v>
      </c>
      <c r="J1330" s="432">
        <v>96670</v>
      </c>
    </row>
    <row r="1331" spans="1:10" s="333" customFormat="1" x14ac:dyDescent="0.2">
      <c r="A1331" s="333" t="str">
        <f t="shared" si="20"/>
        <v>393994TL</v>
      </c>
      <c r="B1331" t="s">
        <v>2979</v>
      </c>
      <c r="C1331"/>
      <c r="D1331" t="s">
        <v>1867</v>
      </c>
      <c r="E1331" t="s">
        <v>1036</v>
      </c>
      <c r="F1331" t="s">
        <v>2525</v>
      </c>
      <c r="G1331" s="432">
        <v>372000.1</v>
      </c>
      <c r="H1331" s="432">
        <v>372000.1</v>
      </c>
      <c r="I1331" s="432">
        <v>0</v>
      </c>
      <c r="J1331" s="432">
        <v>0</v>
      </c>
    </row>
    <row r="1332" spans="1:10" s="333" customFormat="1" x14ac:dyDescent="0.2">
      <c r="A1332" s="333" t="str">
        <f t="shared" si="20"/>
        <v>393994USD</v>
      </c>
      <c r="B1332" t="s">
        <v>2979</v>
      </c>
      <c r="C1332"/>
      <c r="D1332" t="s">
        <v>2515</v>
      </c>
      <c r="E1332" t="s">
        <v>1036</v>
      </c>
      <c r="F1332" t="s">
        <v>2525</v>
      </c>
      <c r="G1332" s="432">
        <v>350000</v>
      </c>
      <c r="H1332" s="432">
        <v>350000</v>
      </c>
      <c r="I1332" s="432">
        <v>0</v>
      </c>
      <c r="J1332" s="432">
        <v>0</v>
      </c>
    </row>
    <row r="1333" spans="1:10" s="333" customFormat="1" x14ac:dyDescent="0.2">
      <c r="A1333" s="333" t="str">
        <f t="shared" si="20"/>
        <v>393994ALT</v>
      </c>
      <c r="B1333" t="s">
        <v>2979</v>
      </c>
      <c r="C1333"/>
      <c r="D1333" t="s">
        <v>1065</v>
      </c>
      <c r="E1333" t="s">
        <v>1036</v>
      </c>
      <c r="F1333" t="s">
        <v>2525</v>
      </c>
      <c r="G1333" s="432">
        <v>22000.1</v>
      </c>
      <c r="H1333" s="432">
        <v>22000.1</v>
      </c>
      <c r="I1333" s="432">
        <v>0</v>
      </c>
      <c r="J1333" s="432">
        <v>0</v>
      </c>
    </row>
    <row r="1334" spans="1:10" s="333" customFormat="1" x14ac:dyDescent="0.2">
      <c r="A1334" s="333" t="str">
        <f t="shared" si="20"/>
        <v>393997TL</v>
      </c>
      <c r="B1334" t="s">
        <v>1529</v>
      </c>
      <c r="C1334"/>
      <c r="D1334" t="s">
        <v>1867</v>
      </c>
      <c r="E1334" t="s">
        <v>1036</v>
      </c>
      <c r="F1334" t="s">
        <v>2525</v>
      </c>
      <c r="G1334" s="432">
        <v>36680070.18</v>
      </c>
      <c r="H1334" s="432">
        <v>36680070.18</v>
      </c>
      <c r="I1334" s="432">
        <v>0</v>
      </c>
      <c r="J1334" s="432">
        <v>0</v>
      </c>
    </row>
    <row r="1335" spans="1:10" s="333" customFormat="1" x14ac:dyDescent="0.2">
      <c r="A1335" s="333" t="str">
        <f t="shared" si="20"/>
        <v>393997USD</v>
      </c>
      <c r="B1335" t="s">
        <v>1529</v>
      </c>
      <c r="C1335"/>
      <c r="D1335" t="s">
        <v>2515</v>
      </c>
      <c r="E1335" t="s">
        <v>1036</v>
      </c>
      <c r="F1335" t="s">
        <v>2525</v>
      </c>
      <c r="G1335" s="432">
        <v>12951139.08</v>
      </c>
      <c r="H1335" s="432">
        <v>12951139.08</v>
      </c>
      <c r="I1335" s="432">
        <v>0</v>
      </c>
      <c r="J1335" s="432">
        <v>0</v>
      </c>
    </row>
    <row r="1336" spans="1:10" s="333" customFormat="1" x14ac:dyDescent="0.2">
      <c r="A1336" s="333" t="str">
        <f t="shared" si="20"/>
        <v>393997GBP</v>
      </c>
      <c r="B1336" t="s">
        <v>1529</v>
      </c>
      <c r="C1336"/>
      <c r="D1336" t="s">
        <v>747</v>
      </c>
      <c r="E1336" t="s">
        <v>1036</v>
      </c>
      <c r="F1336" t="s">
        <v>2525</v>
      </c>
      <c r="G1336" s="432">
        <v>1987762</v>
      </c>
      <c r="H1336" s="432">
        <v>1987762</v>
      </c>
      <c r="I1336" s="432">
        <v>0</v>
      </c>
      <c r="J1336" s="432">
        <v>0</v>
      </c>
    </row>
    <row r="1337" spans="1:10" s="333" customFormat="1" x14ac:dyDescent="0.2">
      <c r="A1337" s="333" t="str">
        <f t="shared" si="20"/>
        <v>393997DKK</v>
      </c>
      <c r="B1337" t="s">
        <v>1529</v>
      </c>
      <c r="C1337"/>
      <c r="D1337" t="s">
        <v>3160</v>
      </c>
      <c r="E1337" t="s">
        <v>1036</v>
      </c>
      <c r="F1337" t="s">
        <v>2525</v>
      </c>
      <c r="G1337" s="432">
        <v>8080</v>
      </c>
      <c r="H1337" s="432">
        <v>8080</v>
      </c>
      <c r="I1337" s="432">
        <v>0</v>
      </c>
      <c r="J1337" s="432">
        <v>0</v>
      </c>
    </row>
    <row r="1338" spans="1:10" s="333" customFormat="1" x14ac:dyDescent="0.2">
      <c r="A1338" s="333" t="str">
        <f t="shared" si="20"/>
        <v>393997CAD</v>
      </c>
      <c r="B1338" t="s">
        <v>1529</v>
      </c>
      <c r="C1338"/>
      <c r="D1338" t="s">
        <v>2933</v>
      </c>
      <c r="E1338" t="s">
        <v>1036</v>
      </c>
      <c r="F1338" t="s">
        <v>2525</v>
      </c>
      <c r="G1338" s="432">
        <v>24413</v>
      </c>
      <c r="H1338" s="432">
        <v>24413</v>
      </c>
      <c r="I1338" s="432">
        <v>0</v>
      </c>
      <c r="J1338" s="432">
        <v>0</v>
      </c>
    </row>
    <row r="1339" spans="1:10" s="333" customFormat="1" x14ac:dyDescent="0.2">
      <c r="A1339" s="333" t="str">
        <f t="shared" si="20"/>
        <v>393997EUR</v>
      </c>
      <c r="B1339" t="s">
        <v>1529</v>
      </c>
      <c r="C1339"/>
      <c r="D1339" t="s">
        <v>748</v>
      </c>
      <c r="E1339" t="s">
        <v>1036</v>
      </c>
      <c r="F1339" t="s">
        <v>2525</v>
      </c>
      <c r="G1339" s="432">
        <v>21332512</v>
      </c>
      <c r="H1339" s="432">
        <v>21332512</v>
      </c>
      <c r="I1339" s="432">
        <v>0</v>
      </c>
      <c r="J1339" s="432">
        <v>0</v>
      </c>
    </row>
    <row r="1340" spans="1:10" s="333" customFormat="1" x14ac:dyDescent="0.2">
      <c r="A1340" s="333" t="str">
        <f t="shared" si="20"/>
        <v>393997ALT</v>
      </c>
      <c r="B1340" t="s">
        <v>1529</v>
      </c>
      <c r="C1340"/>
      <c r="D1340" t="s">
        <v>1065</v>
      </c>
      <c r="E1340" t="s">
        <v>1036</v>
      </c>
      <c r="F1340" t="s">
        <v>2525</v>
      </c>
      <c r="G1340" s="432">
        <v>1195.2</v>
      </c>
      <c r="H1340" s="432">
        <v>1195.2</v>
      </c>
      <c r="I1340" s="432">
        <v>0</v>
      </c>
      <c r="J1340" s="432">
        <v>0</v>
      </c>
    </row>
    <row r="1341" spans="1:10" s="333" customFormat="1" x14ac:dyDescent="0.2">
      <c r="A1341" s="333" t="str">
        <f t="shared" si="20"/>
        <v>394TL</v>
      </c>
      <c r="B1341" t="s">
        <v>1530</v>
      </c>
      <c r="C1341"/>
      <c r="D1341" t="s">
        <v>1867</v>
      </c>
      <c r="E1341" t="s">
        <v>1531</v>
      </c>
      <c r="F1341" t="s">
        <v>2525</v>
      </c>
      <c r="G1341" s="432">
        <v>857735756.50999999</v>
      </c>
      <c r="H1341" s="432">
        <v>857735756.50999999</v>
      </c>
      <c r="I1341" s="432">
        <v>0</v>
      </c>
      <c r="J1341" s="432">
        <v>0</v>
      </c>
    </row>
    <row r="1342" spans="1:10" s="333" customFormat="1" x14ac:dyDescent="0.2">
      <c r="A1342" s="333" t="str">
        <f t="shared" si="20"/>
        <v>39401TL</v>
      </c>
      <c r="B1342" t="s">
        <v>1532</v>
      </c>
      <c r="C1342"/>
      <c r="D1342" t="s">
        <v>1867</v>
      </c>
      <c r="E1342" t="s">
        <v>1533</v>
      </c>
      <c r="F1342" t="s">
        <v>2525</v>
      </c>
      <c r="G1342" s="432">
        <v>2600849.59</v>
      </c>
      <c r="H1342" s="432">
        <v>2600849.59</v>
      </c>
      <c r="I1342" s="432">
        <v>0</v>
      </c>
      <c r="J1342" s="432">
        <v>0</v>
      </c>
    </row>
    <row r="1343" spans="1:10" s="333" customFormat="1" x14ac:dyDescent="0.2">
      <c r="A1343" s="333" t="str">
        <f t="shared" si="20"/>
        <v>39499TL</v>
      </c>
      <c r="B1343" t="s">
        <v>1534</v>
      </c>
      <c r="C1343"/>
      <c r="D1343" t="s">
        <v>1867</v>
      </c>
      <c r="E1343" t="s">
        <v>793</v>
      </c>
      <c r="F1343" t="s">
        <v>2525</v>
      </c>
      <c r="G1343" s="432">
        <v>855134906.91999996</v>
      </c>
      <c r="H1343" s="432">
        <v>855134906.91999996</v>
      </c>
      <c r="I1343" s="432">
        <v>0</v>
      </c>
      <c r="J1343" s="432">
        <v>0</v>
      </c>
    </row>
    <row r="1344" spans="1:10" s="333" customFormat="1" x14ac:dyDescent="0.2">
      <c r="A1344" s="333" t="str">
        <f t="shared" si="20"/>
        <v>394990TL</v>
      </c>
      <c r="B1344" t="s">
        <v>196</v>
      </c>
      <c r="C1344"/>
      <c r="D1344" t="s">
        <v>1867</v>
      </c>
      <c r="E1344" t="s">
        <v>197</v>
      </c>
      <c r="F1344" t="s">
        <v>2525</v>
      </c>
      <c r="G1344" s="432">
        <v>1629670.44</v>
      </c>
      <c r="H1344" s="432">
        <v>1629670.44</v>
      </c>
      <c r="I1344" s="432">
        <v>0</v>
      </c>
      <c r="J1344" s="432">
        <v>0</v>
      </c>
    </row>
    <row r="1345" spans="1:12" s="333" customFormat="1" x14ac:dyDescent="0.2">
      <c r="A1345" s="333" t="str">
        <f t="shared" si="20"/>
        <v>394990TL</v>
      </c>
      <c r="B1345" t="s">
        <v>196</v>
      </c>
      <c r="C1345" t="s">
        <v>198</v>
      </c>
      <c r="D1345" t="s">
        <v>1867</v>
      </c>
      <c r="E1345" t="s">
        <v>199</v>
      </c>
      <c r="F1345" t="s">
        <v>2525</v>
      </c>
      <c r="G1345" s="432">
        <v>1629670.44</v>
      </c>
      <c r="H1345" s="432">
        <v>1629670.44</v>
      </c>
      <c r="I1345" s="432">
        <v>0</v>
      </c>
      <c r="J1345" s="432">
        <v>0</v>
      </c>
    </row>
    <row r="1346" spans="1:12" s="333" customFormat="1" x14ac:dyDescent="0.2">
      <c r="A1346" s="333" t="str">
        <f t="shared" si="20"/>
        <v>394992TL</v>
      </c>
      <c r="B1346" t="s">
        <v>1536</v>
      </c>
      <c r="C1346"/>
      <c r="D1346" t="s">
        <v>1867</v>
      </c>
      <c r="E1346" t="s">
        <v>1537</v>
      </c>
      <c r="F1346" t="s">
        <v>2525</v>
      </c>
      <c r="G1346" s="432">
        <v>684308343.82000005</v>
      </c>
      <c r="H1346" s="432">
        <v>684308343.82000005</v>
      </c>
      <c r="I1346" s="432">
        <v>0</v>
      </c>
      <c r="J1346" s="432">
        <v>0</v>
      </c>
    </row>
    <row r="1347" spans="1:12" s="333" customFormat="1" x14ac:dyDescent="0.2">
      <c r="A1347" s="333" t="str">
        <f t="shared" ref="A1347:A1410" si="21">CONCATENATE(B1347,D1347)</f>
        <v>394993TL</v>
      </c>
      <c r="B1347" t="s">
        <v>643</v>
      </c>
      <c r="C1347"/>
      <c r="D1347" t="s">
        <v>1867</v>
      </c>
      <c r="E1347" t="s">
        <v>644</v>
      </c>
      <c r="F1347" t="s">
        <v>2525</v>
      </c>
      <c r="G1347" s="432">
        <v>433318.47</v>
      </c>
      <c r="H1347" s="432">
        <v>433318.47</v>
      </c>
      <c r="I1347" s="432">
        <v>0</v>
      </c>
      <c r="J1347" s="432">
        <v>0</v>
      </c>
    </row>
    <row r="1348" spans="1:12" s="333" customFormat="1" x14ac:dyDescent="0.2">
      <c r="A1348" s="333" t="str">
        <f t="shared" si="21"/>
        <v>394997TL</v>
      </c>
      <c r="B1348" t="s">
        <v>3488</v>
      </c>
      <c r="C1348"/>
      <c r="D1348" t="s">
        <v>1867</v>
      </c>
      <c r="E1348" t="s">
        <v>3489</v>
      </c>
      <c r="F1348" t="s">
        <v>2525</v>
      </c>
      <c r="G1348" s="432">
        <v>168763574.19</v>
      </c>
      <c r="H1348" s="432">
        <v>168763574.19</v>
      </c>
      <c r="I1348" s="432">
        <v>0</v>
      </c>
      <c r="J1348" s="432">
        <v>0</v>
      </c>
    </row>
    <row r="1349" spans="1:12" s="333" customFormat="1" x14ac:dyDescent="0.2">
      <c r="A1349" s="333" t="str">
        <f t="shared" si="21"/>
        <v>3949973TL</v>
      </c>
      <c r="B1349" t="s">
        <v>3490</v>
      </c>
      <c r="C1349"/>
      <c r="D1349" t="s">
        <v>1867</v>
      </c>
      <c r="E1349" t="s">
        <v>3491</v>
      </c>
      <c r="F1349" t="s">
        <v>2525</v>
      </c>
      <c r="G1349" s="432">
        <v>168763574.19</v>
      </c>
      <c r="H1349" s="432">
        <v>168763574.19</v>
      </c>
      <c r="I1349" s="432">
        <v>0</v>
      </c>
      <c r="J1349" s="432">
        <v>0</v>
      </c>
    </row>
    <row r="1350" spans="1:12" s="333" customFormat="1" x14ac:dyDescent="0.2">
      <c r="A1350" s="333" t="str">
        <f t="shared" si="21"/>
        <v>395TL</v>
      </c>
      <c r="B1350" t="s">
        <v>1538</v>
      </c>
      <c r="C1350"/>
      <c r="D1350" t="s">
        <v>1867</v>
      </c>
      <c r="E1350" t="s">
        <v>1539</v>
      </c>
      <c r="F1350" t="s">
        <v>2525</v>
      </c>
      <c r="G1350" s="432">
        <v>151355409.72999999</v>
      </c>
      <c r="H1350" s="432">
        <v>151355409.72999999</v>
      </c>
      <c r="I1350" s="432">
        <v>0</v>
      </c>
      <c r="J1350" s="432">
        <v>0</v>
      </c>
    </row>
    <row r="1351" spans="1:12" s="333" customFormat="1" x14ac:dyDescent="0.2">
      <c r="A1351" s="333" t="str">
        <f t="shared" si="21"/>
        <v>39501TL</v>
      </c>
      <c r="B1351" t="s">
        <v>1540</v>
      </c>
      <c r="C1351"/>
      <c r="D1351" t="s">
        <v>1867</v>
      </c>
      <c r="E1351" t="s">
        <v>1541</v>
      </c>
      <c r="F1351" t="s">
        <v>2525</v>
      </c>
      <c r="G1351" s="432">
        <v>123613082.59999999</v>
      </c>
      <c r="H1351" s="432">
        <v>123613082.59999999</v>
      </c>
      <c r="I1351" s="432">
        <v>0</v>
      </c>
      <c r="J1351" s="432">
        <v>0</v>
      </c>
    </row>
    <row r="1352" spans="1:12" s="333" customFormat="1" x14ac:dyDescent="0.2">
      <c r="A1352" s="333" t="str">
        <f t="shared" si="21"/>
        <v>39501USD</v>
      </c>
      <c r="B1352" t="s">
        <v>1540</v>
      </c>
      <c r="C1352"/>
      <c r="D1352" t="s">
        <v>2515</v>
      </c>
      <c r="E1352" t="s">
        <v>1541</v>
      </c>
      <c r="F1352" t="s">
        <v>2525</v>
      </c>
      <c r="G1352" s="432">
        <v>32944584.760000002</v>
      </c>
      <c r="H1352" s="432">
        <v>32944584.760000002</v>
      </c>
      <c r="I1352" s="432">
        <v>0</v>
      </c>
      <c r="J1352" s="432">
        <v>0</v>
      </c>
    </row>
    <row r="1353" spans="1:12" s="333" customFormat="1" x14ac:dyDescent="0.2">
      <c r="A1353" s="333" t="str">
        <f t="shared" si="21"/>
        <v>39501GBP</v>
      </c>
      <c r="B1353" t="s">
        <v>1540</v>
      </c>
      <c r="C1353"/>
      <c r="D1353" t="s">
        <v>747</v>
      </c>
      <c r="E1353" t="s">
        <v>1541</v>
      </c>
      <c r="F1353" t="s">
        <v>2525</v>
      </c>
      <c r="G1353" s="432">
        <v>257654.2</v>
      </c>
      <c r="H1353" s="432">
        <v>257654.2</v>
      </c>
      <c r="I1353" s="432">
        <v>0</v>
      </c>
      <c r="J1353" s="432">
        <v>0</v>
      </c>
    </row>
    <row r="1354" spans="1:12" s="333" customFormat="1" x14ac:dyDescent="0.2">
      <c r="A1354" s="333" t="str">
        <f t="shared" si="21"/>
        <v>39501EUR</v>
      </c>
      <c r="B1354" t="s">
        <v>1540</v>
      </c>
      <c r="C1354"/>
      <c r="D1354" t="s">
        <v>748</v>
      </c>
      <c r="E1354" t="s">
        <v>1541</v>
      </c>
      <c r="F1354" t="s">
        <v>2525</v>
      </c>
      <c r="G1354" s="432">
        <v>43886757.310000002</v>
      </c>
      <c r="H1354" s="432">
        <v>43886757.310000002</v>
      </c>
      <c r="I1354" s="432">
        <v>0</v>
      </c>
      <c r="J1354" s="432">
        <v>0</v>
      </c>
    </row>
    <row r="1355" spans="1:12" x14ac:dyDescent="0.2">
      <c r="A1355" s="333" t="str">
        <f t="shared" si="21"/>
        <v>39599TL</v>
      </c>
      <c r="B1355" t="s">
        <v>3187</v>
      </c>
      <c r="D1355" t="s">
        <v>1867</v>
      </c>
      <c r="E1355" t="s">
        <v>793</v>
      </c>
      <c r="F1355" t="s">
        <v>2525</v>
      </c>
      <c r="G1355" s="432">
        <v>27742327.129999999</v>
      </c>
      <c r="H1355" s="432">
        <v>27742327.129999999</v>
      </c>
      <c r="I1355" s="432">
        <v>0</v>
      </c>
      <c r="J1355" s="432">
        <v>0</v>
      </c>
      <c r="K1355" s="336"/>
      <c r="L1355" s="341"/>
    </row>
    <row r="1356" spans="1:12" x14ac:dyDescent="0.2">
      <c r="A1356" s="333" t="str">
        <f t="shared" si="21"/>
        <v>395991TL</v>
      </c>
      <c r="B1356" t="s">
        <v>3492</v>
      </c>
      <c r="D1356" t="s">
        <v>1867</v>
      </c>
      <c r="E1356" t="s">
        <v>1535</v>
      </c>
      <c r="F1356" t="s">
        <v>2525</v>
      </c>
      <c r="G1356" s="432">
        <v>27742327.129999999</v>
      </c>
      <c r="H1356" s="432">
        <v>27742327.129999999</v>
      </c>
      <c r="I1356" s="432">
        <v>0</v>
      </c>
      <c r="J1356" s="432">
        <v>0</v>
      </c>
      <c r="K1356" s="334"/>
      <c r="L1356" s="331"/>
    </row>
    <row r="1357" spans="1:12" x14ac:dyDescent="0.2">
      <c r="A1357" s="333" t="str">
        <f t="shared" si="21"/>
        <v>3959911TL</v>
      </c>
      <c r="B1357" t="s">
        <v>3493</v>
      </c>
      <c r="D1357" t="s">
        <v>1867</v>
      </c>
      <c r="E1357" t="s">
        <v>3491</v>
      </c>
      <c r="F1357" t="s">
        <v>2525</v>
      </c>
      <c r="G1357" s="432">
        <v>27742327.129999999</v>
      </c>
      <c r="H1357" s="432">
        <v>27742327.129999999</v>
      </c>
      <c r="I1357" s="432">
        <v>0</v>
      </c>
      <c r="J1357" s="432">
        <v>0</v>
      </c>
    </row>
    <row r="1358" spans="1:12" x14ac:dyDescent="0.2">
      <c r="A1358" s="333" t="str">
        <f t="shared" si="21"/>
        <v>3959911USD</v>
      </c>
      <c r="B1358" t="s">
        <v>3493</v>
      </c>
      <c r="D1358" t="s">
        <v>2515</v>
      </c>
      <c r="E1358" t="s">
        <v>3491</v>
      </c>
      <c r="F1358" t="s">
        <v>2525</v>
      </c>
      <c r="G1358" s="432">
        <v>7320731.3700000001</v>
      </c>
      <c r="H1358" s="432">
        <v>7320731.3700000001</v>
      </c>
      <c r="I1358" s="432">
        <v>0</v>
      </c>
      <c r="J1358" s="432">
        <v>0</v>
      </c>
    </row>
    <row r="1359" spans="1:12" x14ac:dyDescent="0.2">
      <c r="A1359" s="333" t="str">
        <f t="shared" si="21"/>
        <v>3959911GBP</v>
      </c>
      <c r="B1359" t="s">
        <v>3493</v>
      </c>
      <c r="D1359" t="s">
        <v>747</v>
      </c>
      <c r="E1359" t="s">
        <v>3491</v>
      </c>
      <c r="F1359" t="s">
        <v>2525</v>
      </c>
      <c r="G1359" s="432">
        <v>916055</v>
      </c>
      <c r="H1359" s="432">
        <v>916055</v>
      </c>
      <c r="I1359" s="432">
        <v>0</v>
      </c>
      <c r="J1359" s="432">
        <v>0</v>
      </c>
      <c r="K1359" s="330"/>
    </row>
    <row r="1360" spans="1:12" x14ac:dyDescent="0.2">
      <c r="A1360" s="333" t="str">
        <f t="shared" si="21"/>
        <v>3959911EUR</v>
      </c>
      <c r="B1360" t="s">
        <v>3493</v>
      </c>
      <c r="D1360" t="s">
        <v>748</v>
      </c>
      <c r="E1360" t="s">
        <v>3491</v>
      </c>
      <c r="F1360" t="s">
        <v>2525</v>
      </c>
      <c r="G1360" s="432">
        <v>18836701.710000001</v>
      </c>
      <c r="H1360" s="432">
        <v>18836701.710000001</v>
      </c>
      <c r="I1360" s="432">
        <v>0</v>
      </c>
      <c r="J1360" s="432">
        <v>0</v>
      </c>
    </row>
    <row r="1361" spans="1:11" x14ac:dyDescent="0.2">
      <c r="A1361" s="333" t="str">
        <f t="shared" si="21"/>
        <v>4TL</v>
      </c>
      <c r="B1361" t="s">
        <v>1542</v>
      </c>
      <c r="D1361" t="s">
        <v>1867</v>
      </c>
      <c r="E1361" t="s">
        <v>1543</v>
      </c>
      <c r="F1361" t="s">
        <v>2525</v>
      </c>
      <c r="G1361" s="432">
        <v>85639007.099999994</v>
      </c>
      <c r="H1361" s="432">
        <v>140125858.43000001</v>
      </c>
      <c r="I1361" s="432">
        <v>0</v>
      </c>
      <c r="J1361" s="432">
        <f>+J1362+J1368</f>
        <v>54447820.93</v>
      </c>
    </row>
    <row r="1362" spans="1:11" x14ac:dyDescent="0.2">
      <c r="A1362" s="333" t="str">
        <f t="shared" si="21"/>
        <v>410TL</v>
      </c>
      <c r="B1362" t="s">
        <v>1544</v>
      </c>
      <c r="D1362" t="s">
        <v>1867</v>
      </c>
      <c r="E1362" t="s">
        <v>1545</v>
      </c>
      <c r="F1362" t="s">
        <v>2525</v>
      </c>
      <c r="G1362" s="432">
        <v>0</v>
      </c>
      <c r="H1362" s="432">
        <v>50000000</v>
      </c>
      <c r="I1362" s="432">
        <v>0</v>
      </c>
      <c r="J1362" s="432">
        <v>50000000</v>
      </c>
    </row>
    <row r="1363" spans="1:11" x14ac:dyDescent="0.2">
      <c r="A1363" s="333" t="str">
        <f t="shared" si="21"/>
        <v>41000TL</v>
      </c>
      <c r="B1363" t="s">
        <v>1546</v>
      </c>
      <c r="D1363" t="s">
        <v>1867</v>
      </c>
      <c r="E1363" t="s">
        <v>1547</v>
      </c>
      <c r="F1363" t="s">
        <v>2525</v>
      </c>
      <c r="G1363" s="432">
        <v>0</v>
      </c>
      <c r="H1363" s="432">
        <v>50000000</v>
      </c>
      <c r="I1363" s="432">
        <v>0</v>
      </c>
      <c r="J1363" s="432">
        <v>50000000</v>
      </c>
    </row>
    <row r="1364" spans="1:11" x14ac:dyDescent="0.2">
      <c r="A1364" s="333" t="str">
        <f t="shared" si="21"/>
        <v>414TL</v>
      </c>
      <c r="B1364" t="s">
        <v>3494</v>
      </c>
      <c r="D1364" t="s">
        <v>1867</v>
      </c>
      <c r="E1364" t="s">
        <v>3495</v>
      </c>
      <c r="F1364" t="s">
        <v>2525</v>
      </c>
      <c r="G1364" s="432">
        <v>2594417.6</v>
      </c>
      <c r="H1364" s="432">
        <v>2633448</v>
      </c>
      <c r="I1364" s="432">
        <v>0</v>
      </c>
      <c r="J1364" s="432">
        <v>0</v>
      </c>
    </row>
    <row r="1365" spans="1:11" x14ac:dyDescent="0.2">
      <c r="A1365" s="333" t="str">
        <f t="shared" si="21"/>
        <v>41403TL</v>
      </c>
      <c r="B1365" t="s">
        <v>3496</v>
      </c>
      <c r="D1365" t="s">
        <v>1867</v>
      </c>
      <c r="E1365" t="s">
        <v>3497</v>
      </c>
      <c r="F1365" t="s">
        <v>2525</v>
      </c>
      <c r="G1365" s="432">
        <v>2594417.6</v>
      </c>
      <c r="H1365" s="432">
        <v>2633448</v>
      </c>
      <c r="I1365" s="432">
        <v>0</v>
      </c>
      <c r="J1365" s="432">
        <v>0</v>
      </c>
    </row>
    <row r="1366" spans="1:11" x14ac:dyDescent="0.2">
      <c r="A1366" s="333" t="str">
        <f t="shared" si="21"/>
        <v>414031TL</v>
      </c>
      <c r="B1366" t="s">
        <v>3498</v>
      </c>
      <c r="D1366" t="s">
        <v>1867</v>
      </c>
      <c r="E1366" t="s">
        <v>2926</v>
      </c>
      <c r="F1366" t="s">
        <v>2525</v>
      </c>
      <c r="G1366" s="432">
        <v>2594417.6</v>
      </c>
      <c r="H1366" s="432">
        <v>2633448</v>
      </c>
      <c r="I1366" s="432">
        <v>0</v>
      </c>
      <c r="J1366" s="432">
        <v>0</v>
      </c>
    </row>
    <row r="1367" spans="1:11" x14ac:dyDescent="0.2">
      <c r="A1367" s="333" t="str">
        <f t="shared" si="21"/>
        <v>4140319TL</v>
      </c>
      <c r="B1367" t="s">
        <v>3499</v>
      </c>
      <c r="D1367" t="s">
        <v>1867</v>
      </c>
      <c r="E1367" t="s">
        <v>2926</v>
      </c>
      <c r="F1367" t="s">
        <v>2525</v>
      </c>
      <c r="G1367" s="432">
        <v>2594417.6</v>
      </c>
      <c r="H1367" s="432">
        <v>2633448</v>
      </c>
      <c r="I1367" s="432">
        <v>0</v>
      </c>
      <c r="J1367" s="432">
        <v>0</v>
      </c>
    </row>
    <row r="1368" spans="1:11" x14ac:dyDescent="0.2">
      <c r="A1368" s="333" t="str">
        <f t="shared" si="21"/>
        <v>420TL</v>
      </c>
      <c r="B1368" t="s">
        <v>1548</v>
      </c>
      <c r="D1368" t="s">
        <v>1867</v>
      </c>
      <c r="E1368" t="s">
        <v>1549</v>
      </c>
      <c r="F1368" t="s">
        <v>2525</v>
      </c>
      <c r="G1368" s="432">
        <v>0</v>
      </c>
      <c r="H1368" s="432">
        <v>4447820.93</v>
      </c>
      <c r="I1368" s="432">
        <v>0</v>
      </c>
      <c r="J1368" s="432">
        <v>4447820.93</v>
      </c>
    </row>
    <row r="1369" spans="1:11" x14ac:dyDescent="0.2">
      <c r="A1369" s="333" t="str">
        <f t="shared" si="21"/>
        <v>42000TL</v>
      </c>
      <c r="B1369" t="s">
        <v>1550</v>
      </c>
      <c r="D1369" t="s">
        <v>1867</v>
      </c>
      <c r="E1369" t="s">
        <v>1551</v>
      </c>
      <c r="F1369" t="s">
        <v>2525</v>
      </c>
      <c r="G1369" s="432">
        <v>0</v>
      </c>
      <c r="H1369" s="432">
        <v>4447820.93</v>
      </c>
      <c r="I1369" s="432">
        <v>0</v>
      </c>
      <c r="J1369" s="432">
        <v>4447820.93</v>
      </c>
    </row>
    <row r="1370" spans="1:11" x14ac:dyDescent="0.2">
      <c r="A1370" s="333" t="str">
        <f t="shared" si="21"/>
        <v>420003TL</v>
      </c>
      <c r="B1370" t="s">
        <v>1552</v>
      </c>
      <c r="D1370" t="s">
        <v>1867</v>
      </c>
      <c r="E1370" t="s">
        <v>1553</v>
      </c>
      <c r="F1370" t="s">
        <v>2525</v>
      </c>
      <c r="G1370" s="432">
        <v>0</v>
      </c>
      <c r="H1370" s="432">
        <v>4447820.93</v>
      </c>
      <c r="I1370" s="432">
        <v>0</v>
      </c>
      <c r="J1370" s="432">
        <v>4447820.93</v>
      </c>
    </row>
    <row r="1371" spans="1:11" x14ac:dyDescent="0.2">
      <c r="A1371" s="333" t="str">
        <f t="shared" si="21"/>
        <v>440TL</v>
      </c>
      <c r="B1371" t="s">
        <v>200</v>
      </c>
      <c r="D1371" t="s">
        <v>1867</v>
      </c>
      <c r="E1371" t="s">
        <v>201</v>
      </c>
      <c r="F1371" t="s">
        <v>2525</v>
      </c>
      <c r="G1371" s="432">
        <v>83044589.5</v>
      </c>
      <c r="H1371" s="432">
        <v>83044589.5</v>
      </c>
      <c r="I1371" s="432">
        <v>0</v>
      </c>
      <c r="J1371" s="432">
        <v>0</v>
      </c>
    </row>
    <row r="1372" spans="1:11" x14ac:dyDescent="0.2">
      <c r="A1372" s="333" t="str">
        <f t="shared" si="21"/>
        <v>44001TL</v>
      </c>
      <c r="B1372" t="s">
        <v>202</v>
      </c>
      <c r="D1372" t="s">
        <v>1867</v>
      </c>
      <c r="E1372" t="s">
        <v>1267</v>
      </c>
      <c r="F1372" t="s">
        <v>2525</v>
      </c>
      <c r="G1372" s="432">
        <v>46833177.130000003</v>
      </c>
      <c r="H1372" s="432">
        <v>46833177.130000003</v>
      </c>
      <c r="I1372" s="432">
        <v>0</v>
      </c>
      <c r="J1372" s="432">
        <v>0</v>
      </c>
    </row>
    <row r="1373" spans="1:11" x14ac:dyDescent="0.2">
      <c r="A1373" s="333" t="str">
        <f t="shared" si="21"/>
        <v>440010TL</v>
      </c>
      <c r="B1373" t="s">
        <v>203</v>
      </c>
      <c r="D1373" t="s">
        <v>1867</v>
      </c>
      <c r="E1373" t="s">
        <v>1267</v>
      </c>
      <c r="F1373" t="s">
        <v>2525</v>
      </c>
      <c r="G1373" s="432">
        <v>46833177.130000003</v>
      </c>
      <c r="H1373" s="432">
        <v>46833177.130000003</v>
      </c>
      <c r="I1373" s="432">
        <v>0</v>
      </c>
      <c r="J1373" s="432">
        <v>0</v>
      </c>
    </row>
    <row r="1374" spans="1:11" x14ac:dyDescent="0.2">
      <c r="A1374" s="333" t="str">
        <f t="shared" si="21"/>
        <v>44002TL</v>
      </c>
      <c r="B1374" t="s">
        <v>204</v>
      </c>
      <c r="D1374" t="s">
        <v>1867</v>
      </c>
      <c r="E1374" t="s">
        <v>205</v>
      </c>
      <c r="F1374" t="s">
        <v>2525</v>
      </c>
      <c r="G1374" s="432">
        <v>36211412.369999997</v>
      </c>
      <c r="H1374" s="432">
        <v>36211412.369999997</v>
      </c>
      <c r="I1374" s="432">
        <v>0</v>
      </c>
      <c r="J1374" s="432">
        <v>0</v>
      </c>
    </row>
    <row r="1375" spans="1:11" x14ac:dyDescent="0.2">
      <c r="A1375" s="333" t="str">
        <f t="shared" si="21"/>
        <v>5TL</v>
      </c>
      <c r="B1375" t="s">
        <v>1554</v>
      </c>
      <c r="D1375" t="s">
        <v>1867</v>
      </c>
      <c r="E1375" t="s">
        <v>1555</v>
      </c>
      <c r="F1375" t="s">
        <v>2525</v>
      </c>
      <c r="G1375" s="432">
        <v>1401086368.48</v>
      </c>
      <c r="H1375" s="432">
        <v>1443984168.1099999</v>
      </c>
      <c r="I1375" s="432">
        <v>0</v>
      </c>
      <c r="J1375" s="432">
        <f>42897799.63+39030.4+3281.02-420530.65</f>
        <v>42519580.400000006</v>
      </c>
      <c r="K1375" s="441">
        <f>+J1375-I1499+J1554-I1753</f>
        <v>12001574.300000004</v>
      </c>
    </row>
    <row r="1376" spans="1:11" x14ac:dyDescent="0.2">
      <c r="A1376" s="333" t="str">
        <f t="shared" si="21"/>
        <v>511TL</v>
      </c>
      <c r="B1376" t="s">
        <v>206</v>
      </c>
      <c r="D1376" t="s">
        <v>1867</v>
      </c>
      <c r="E1376" t="s">
        <v>207</v>
      </c>
      <c r="F1376" t="s">
        <v>2525</v>
      </c>
      <c r="G1376" s="432">
        <v>22700152.420000002</v>
      </c>
      <c r="H1376" s="432">
        <v>23087575.739999998</v>
      </c>
      <c r="I1376" s="432">
        <v>0</v>
      </c>
      <c r="J1376" s="432">
        <v>387423.32</v>
      </c>
    </row>
    <row r="1377" spans="1:11" x14ac:dyDescent="0.2">
      <c r="A1377" s="333" t="str">
        <f t="shared" si="21"/>
        <v>51111TL</v>
      </c>
      <c r="B1377" t="s">
        <v>208</v>
      </c>
      <c r="D1377" t="s">
        <v>1867</v>
      </c>
      <c r="E1377" t="s">
        <v>824</v>
      </c>
      <c r="F1377" t="s">
        <v>2525</v>
      </c>
      <c r="G1377" s="432">
        <v>22700152.420000002</v>
      </c>
      <c r="H1377" s="432">
        <v>23087575.739999998</v>
      </c>
      <c r="I1377" s="432">
        <v>0</v>
      </c>
      <c r="J1377" s="432">
        <v>387423.32</v>
      </c>
    </row>
    <row r="1378" spans="1:11" x14ac:dyDescent="0.2">
      <c r="A1378" s="333" t="str">
        <f t="shared" si="21"/>
        <v>511110TL</v>
      </c>
      <c r="B1378" t="s">
        <v>209</v>
      </c>
      <c r="D1378" t="s">
        <v>1867</v>
      </c>
      <c r="E1378" t="s">
        <v>210</v>
      </c>
      <c r="F1378" t="s">
        <v>2525</v>
      </c>
      <c r="G1378" s="432">
        <v>22700152.420000002</v>
      </c>
      <c r="H1378" s="432">
        <v>23087575.739999998</v>
      </c>
      <c r="I1378" s="432">
        <v>0</v>
      </c>
      <c r="J1378" s="432">
        <v>387423.32</v>
      </c>
      <c r="K1378" s="330"/>
    </row>
    <row r="1379" spans="1:11" x14ac:dyDescent="0.2">
      <c r="A1379" s="333" t="str">
        <f t="shared" si="21"/>
        <v>514TL</v>
      </c>
      <c r="B1379" t="s">
        <v>1556</v>
      </c>
      <c r="D1379" t="s">
        <v>1867</v>
      </c>
      <c r="E1379" t="s">
        <v>1557</v>
      </c>
      <c r="F1379" t="s">
        <v>2525</v>
      </c>
      <c r="G1379" s="432">
        <v>145798881.21000001</v>
      </c>
      <c r="H1379" s="432">
        <v>149454970.13999999</v>
      </c>
      <c r="I1379" s="432">
        <v>0</v>
      </c>
      <c r="J1379" s="432">
        <v>3656088.93</v>
      </c>
    </row>
    <row r="1380" spans="1:11" x14ac:dyDescent="0.2">
      <c r="A1380" s="372" t="str">
        <f t="shared" si="21"/>
        <v>51411TL</v>
      </c>
      <c r="B1380" s="372" t="s">
        <v>1558</v>
      </c>
      <c r="C1380" s="372"/>
      <c r="D1380" s="372" t="s">
        <v>1867</v>
      </c>
      <c r="E1380" s="372" t="s">
        <v>1559</v>
      </c>
      <c r="F1380" s="372" t="s">
        <v>2525</v>
      </c>
      <c r="G1380" s="433">
        <v>119855151.68000001</v>
      </c>
      <c r="H1380" s="433">
        <v>122448571.51000001</v>
      </c>
      <c r="I1380" s="433">
        <v>0</v>
      </c>
      <c r="J1380" s="433">
        <v>2593419.83</v>
      </c>
    </row>
    <row r="1381" spans="1:11" x14ac:dyDescent="0.2">
      <c r="A1381" s="333" t="str">
        <f t="shared" si="21"/>
        <v>514110TL</v>
      </c>
      <c r="B1381" t="s">
        <v>1560</v>
      </c>
      <c r="D1381" t="s">
        <v>1867</v>
      </c>
      <c r="E1381" t="s">
        <v>826</v>
      </c>
      <c r="F1381" t="s">
        <v>2525</v>
      </c>
      <c r="G1381" s="432">
        <v>119827679.68000001</v>
      </c>
      <c r="H1381" s="432">
        <v>122420747.51000001</v>
      </c>
      <c r="I1381" s="432">
        <v>0</v>
      </c>
      <c r="J1381" s="432">
        <v>2593067.83</v>
      </c>
    </row>
    <row r="1382" spans="1:11" x14ac:dyDescent="0.2">
      <c r="A1382" s="333" t="str">
        <f t="shared" si="21"/>
        <v>5141100TL</v>
      </c>
      <c r="B1382" t="s">
        <v>1561</v>
      </c>
      <c r="D1382" t="s">
        <v>1867</v>
      </c>
      <c r="E1382" t="s">
        <v>1562</v>
      </c>
      <c r="F1382" t="s">
        <v>2525</v>
      </c>
      <c r="G1382" s="432">
        <v>102101266.19</v>
      </c>
      <c r="H1382" s="432">
        <v>104503754.70999999</v>
      </c>
      <c r="I1382" s="432">
        <v>0</v>
      </c>
      <c r="J1382" s="432">
        <v>2402488.52</v>
      </c>
      <c r="K1382" s="334"/>
    </row>
    <row r="1383" spans="1:11" x14ac:dyDescent="0.2">
      <c r="A1383" s="333" t="str">
        <f t="shared" si="21"/>
        <v>5141101TL</v>
      </c>
      <c r="B1383" t="s">
        <v>1563</v>
      </c>
      <c r="D1383" t="s">
        <v>1867</v>
      </c>
      <c r="E1383" t="s">
        <v>1564</v>
      </c>
      <c r="F1383" t="s">
        <v>2525</v>
      </c>
      <c r="G1383" s="432">
        <v>1644973.59</v>
      </c>
      <c r="H1383" s="432">
        <v>1756842.61</v>
      </c>
      <c r="I1383" s="432">
        <v>0</v>
      </c>
      <c r="J1383" s="432">
        <v>111869.02</v>
      </c>
      <c r="K1383" s="331"/>
    </row>
    <row r="1384" spans="1:11" x14ac:dyDescent="0.2">
      <c r="A1384" s="333" t="str">
        <f t="shared" si="21"/>
        <v>5141104TL</v>
      </c>
      <c r="B1384" t="s">
        <v>1721</v>
      </c>
      <c r="D1384" t="s">
        <v>1867</v>
      </c>
      <c r="E1384" t="s">
        <v>1722</v>
      </c>
      <c r="F1384" t="s">
        <v>2525</v>
      </c>
      <c r="G1384" s="432">
        <v>16081439.9</v>
      </c>
      <c r="H1384" s="432">
        <v>16160150.189999999</v>
      </c>
      <c r="I1384" s="432">
        <v>0</v>
      </c>
      <c r="J1384" s="432">
        <v>78710.289999999994</v>
      </c>
    </row>
    <row r="1385" spans="1:11" x14ac:dyDescent="0.2">
      <c r="A1385" s="333" t="str">
        <f t="shared" si="21"/>
        <v>514119TL</v>
      </c>
      <c r="B1385" t="s">
        <v>1565</v>
      </c>
      <c r="D1385" t="s">
        <v>1867</v>
      </c>
      <c r="E1385" t="s">
        <v>793</v>
      </c>
      <c r="F1385" t="s">
        <v>2525</v>
      </c>
      <c r="G1385" s="432">
        <v>27472</v>
      </c>
      <c r="H1385" s="432">
        <v>27824</v>
      </c>
      <c r="I1385" s="432">
        <v>0</v>
      </c>
      <c r="J1385" s="432">
        <v>352</v>
      </c>
    </row>
    <row r="1386" spans="1:11" x14ac:dyDescent="0.2">
      <c r="A1386" s="333" t="str">
        <f t="shared" si="21"/>
        <v>5141196TL</v>
      </c>
      <c r="B1386" t="s">
        <v>448</v>
      </c>
      <c r="D1386" t="s">
        <v>1867</v>
      </c>
      <c r="E1386" t="s">
        <v>449</v>
      </c>
      <c r="F1386" t="s">
        <v>2525</v>
      </c>
      <c r="G1386" s="432">
        <v>27472</v>
      </c>
      <c r="H1386" s="432">
        <v>27824</v>
      </c>
      <c r="I1386" s="432">
        <v>0</v>
      </c>
      <c r="J1386" s="432">
        <v>352</v>
      </c>
    </row>
    <row r="1387" spans="1:11" x14ac:dyDescent="0.2">
      <c r="A1387" s="333" t="str">
        <f t="shared" si="21"/>
        <v>51420TL</v>
      </c>
      <c r="B1387" s="372" t="s">
        <v>1566</v>
      </c>
      <c r="C1387" s="372"/>
      <c r="D1387" s="372" t="s">
        <v>1867</v>
      </c>
      <c r="E1387" s="372" t="s">
        <v>1567</v>
      </c>
      <c r="F1387" s="372" t="s">
        <v>2525</v>
      </c>
      <c r="G1387" s="433">
        <v>5558831.4299999997</v>
      </c>
      <c r="H1387" s="433">
        <v>5922618.3399999999</v>
      </c>
      <c r="I1387" s="433">
        <v>0</v>
      </c>
      <c r="J1387" s="433">
        <v>363786.91</v>
      </c>
    </row>
    <row r="1388" spans="1:11" x14ac:dyDescent="0.2">
      <c r="A1388" s="333" t="str">
        <f t="shared" si="21"/>
        <v>514201TL</v>
      </c>
      <c r="B1388" t="s">
        <v>1568</v>
      </c>
      <c r="D1388" t="s">
        <v>1867</v>
      </c>
      <c r="E1388" t="s">
        <v>1569</v>
      </c>
      <c r="F1388" t="s">
        <v>2525</v>
      </c>
      <c r="G1388" s="432">
        <v>5558831.4299999997</v>
      </c>
      <c r="H1388" s="432">
        <v>5922618.3399999999</v>
      </c>
      <c r="I1388" s="432">
        <v>0</v>
      </c>
      <c r="J1388" s="432">
        <v>363786.91</v>
      </c>
    </row>
    <row r="1389" spans="1:11" x14ac:dyDescent="0.2">
      <c r="A1389" s="333" t="str">
        <f t="shared" si="21"/>
        <v>5142011TL</v>
      </c>
      <c r="B1389" t="s">
        <v>1570</v>
      </c>
      <c r="D1389" t="s">
        <v>1867</v>
      </c>
      <c r="E1389" t="s">
        <v>1571</v>
      </c>
      <c r="F1389" t="s">
        <v>2525</v>
      </c>
      <c r="G1389" s="432">
        <v>5558831.4299999997</v>
      </c>
      <c r="H1389" s="432">
        <v>5922618.3399999999</v>
      </c>
      <c r="I1389" s="432">
        <v>0</v>
      </c>
      <c r="J1389" s="432">
        <v>363786.91</v>
      </c>
    </row>
    <row r="1390" spans="1:11" x14ac:dyDescent="0.2">
      <c r="A1390" s="333" t="str">
        <f t="shared" si="21"/>
        <v>51423TL</v>
      </c>
      <c r="B1390" s="372" t="s">
        <v>1572</v>
      </c>
      <c r="C1390" s="372"/>
      <c r="D1390" s="372" t="s">
        <v>1867</v>
      </c>
      <c r="E1390" s="372" t="s">
        <v>815</v>
      </c>
      <c r="F1390" s="372" t="s">
        <v>2525</v>
      </c>
      <c r="G1390" s="433">
        <v>14685.02</v>
      </c>
      <c r="H1390" s="433">
        <v>16014.53</v>
      </c>
      <c r="I1390" s="433">
        <v>0</v>
      </c>
      <c r="J1390" s="433">
        <v>1329.51</v>
      </c>
    </row>
    <row r="1391" spans="1:11" x14ac:dyDescent="0.2">
      <c r="A1391" s="333" t="str">
        <f t="shared" si="21"/>
        <v>514230TL</v>
      </c>
      <c r="B1391" t="s">
        <v>1573</v>
      </c>
      <c r="D1391" t="s">
        <v>1867</v>
      </c>
      <c r="E1391" t="s">
        <v>1574</v>
      </c>
      <c r="F1391" t="s">
        <v>2525</v>
      </c>
      <c r="G1391" s="432">
        <v>14685.02</v>
      </c>
      <c r="H1391" s="432">
        <v>16014.53</v>
      </c>
      <c r="I1391" s="432">
        <v>0</v>
      </c>
      <c r="J1391" s="432">
        <v>1329.51</v>
      </c>
    </row>
    <row r="1392" spans="1:11" x14ac:dyDescent="0.2">
      <c r="A1392" s="333" t="str">
        <f t="shared" si="21"/>
        <v>5142302TL</v>
      </c>
      <c r="B1392" t="s">
        <v>1575</v>
      </c>
      <c r="D1392" t="s">
        <v>1867</v>
      </c>
      <c r="E1392" t="s">
        <v>813</v>
      </c>
      <c r="F1392" t="s">
        <v>2525</v>
      </c>
      <c r="G1392" s="432">
        <v>14685.02</v>
      </c>
      <c r="H1392" s="432">
        <v>16014.53</v>
      </c>
      <c r="I1392" s="432">
        <v>0</v>
      </c>
      <c r="J1392" s="432">
        <v>1329.51</v>
      </c>
    </row>
    <row r="1393" spans="1:11" x14ac:dyDescent="0.2">
      <c r="A1393" s="333" t="str">
        <f t="shared" si="21"/>
        <v>51424TL</v>
      </c>
      <c r="B1393" t="s">
        <v>211</v>
      </c>
      <c r="D1393" t="s">
        <v>1867</v>
      </c>
      <c r="E1393" t="s">
        <v>212</v>
      </c>
      <c r="F1393" t="s">
        <v>2525</v>
      </c>
      <c r="G1393" s="432">
        <v>20370213.079999998</v>
      </c>
      <c r="H1393" s="432">
        <v>21067765.760000002</v>
      </c>
      <c r="I1393" s="432">
        <v>0</v>
      </c>
      <c r="J1393" s="432">
        <v>697552.68</v>
      </c>
    </row>
    <row r="1394" spans="1:11" x14ac:dyDescent="0.2">
      <c r="A1394" s="333" t="str">
        <f t="shared" si="21"/>
        <v>514240TL</v>
      </c>
      <c r="B1394" s="372" t="s">
        <v>213</v>
      </c>
      <c r="C1394" s="372"/>
      <c r="D1394" s="372" t="s">
        <v>1867</v>
      </c>
      <c r="E1394" s="372" t="s">
        <v>820</v>
      </c>
      <c r="F1394" s="372" t="s">
        <v>2525</v>
      </c>
      <c r="G1394" s="433">
        <v>13748742.33</v>
      </c>
      <c r="H1394" s="433">
        <v>14291967.1</v>
      </c>
      <c r="I1394" s="433">
        <v>0</v>
      </c>
      <c r="J1394" s="433">
        <v>543224.77</v>
      </c>
    </row>
    <row r="1395" spans="1:11" x14ac:dyDescent="0.2">
      <c r="A1395" s="333" t="str">
        <f t="shared" si="21"/>
        <v>514241TL</v>
      </c>
      <c r="B1395" t="s">
        <v>214</v>
      </c>
      <c r="D1395" t="s">
        <v>1867</v>
      </c>
      <c r="E1395" t="s">
        <v>832</v>
      </c>
      <c r="F1395" t="s">
        <v>2525</v>
      </c>
      <c r="G1395" s="432">
        <v>6621470.75</v>
      </c>
      <c r="H1395" s="432">
        <v>6775798.6600000001</v>
      </c>
      <c r="I1395" s="432">
        <v>0</v>
      </c>
      <c r="J1395" s="432">
        <v>154327.91</v>
      </c>
    </row>
    <row r="1396" spans="1:11" x14ac:dyDescent="0.2">
      <c r="A1396" s="333" t="str">
        <f t="shared" si="21"/>
        <v>515TL</v>
      </c>
      <c r="B1396" t="s">
        <v>215</v>
      </c>
      <c r="D1396" t="s">
        <v>1867</v>
      </c>
      <c r="E1396" t="s">
        <v>216</v>
      </c>
      <c r="F1396" t="s">
        <v>2525</v>
      </c>
      <c r="G1396" s="432">
        <v>34975048.899999999</v>
      </c>
      <c r="H1396" s="432">
        <v>35744416.329999998</v>
      </c>
      <c r="I1396" s="432">
        <v>0</v>
      </c>
      <c r="J1396" s="432">
        <v>769367.43</v>
      </c>
    </row>
    <row r="1397" spans="1:11" x14ac:dyDescent="0.2">
      <c r="A1397" s="333" t="str">
        <f t="shared" si="21"/>
        <v>51511TL</v>
      </c>
      <c r="B1397" t="s">
        <v>217</v>
      </c>
      <c r="D1397" t="s">
        <v>1867</v>
      </c>
      <c r="E1397" t="s">
        <v>1592</v>
      </c>
      <c r="F1397" t="s">
        <v>2525</v>
      </c>
      <c r="G1397" s="432">
        <v>34975048.899999999</v>
      </c>
      <c r="H1397" s="432">
        <v>35744416.329999998</v>
      </c>
      <c r="I1397" s="432">
        <v>0</v>
      </c>
      <c r="J1397" s="432">
        <v>769367.43</v>
      </c>
    </row>
    <row r="1398" spans="1:11" x14ac:dyDescent="0.2">
      <c r="A1398" s="333" t="str">
        <f t="shared" si="21"/>
        <v>515110TL</v>
      </c>
      <c r="B1398" t="s">
        <v>218</v>
      </c>
      <c r="D1398" t="s">
        <v>1867</v>
      </c>
      <c r="E1398" t="s">
        <v>826</v>
      </c>
      <c r="F1398" t="s">
        <v>2525</v>
      </c>
      <c r="G1398" s="432">
        <v>34975048.899999999</v>
      </c>
      <c r="H1398" s="432">
        <v>35744416.329999998</v>
      </c>
      <c r="I1398" s="432">
        <v>0</v>
      </c>
      <c r="J1398" s="432">
        <v>769367.43</v>
      </c>
      <c r="K1398" s="330"/>
    </row>
    <row r="1399" spans="1:11" x14ac:dyDescent="0.2">
      <c r="A1399" s="333" t="str">
        <f t="shared" si="21"/>
        <v>5151102TL</v>
      </c>
      <c r="B1399" t="s">
        <v>219</v>
      </c>
      <c r="D1399" t="s">
        <v>1867</v>
      </c>
      <c r="E1399" t="s">
        <v>1496</v>
      </c>
      <c r="F1399" t="s">
        <v>2525</v>
      </c>
      <c r="G1399" s="432">
        <v>34975048.899999999</v>
      </c>
      <c r="H1399" s="432">
        <v>35744416.329999998</v>
      </c>
      <c r="I1399" s="432">
        <v>0</v>
      </c>
      <c r="J1399" s="432">
        <v>769367.43</v>
      </c>
    </row>
    <row r="1400" spans="1:11" x14ac:dyDescent="0.2">
      <c r="A1400" s="333" t="str">
        <f t="shared" si="21"/>
        <v>516TL</v>
      </c>
      <c r="B1400" t="s">
        <v>2981</v>
      </c>
      <c r="D1400" t="s">
        <v>1867</v>
      </c>
      <c r="E1400" t="s">
        <v>2982</v>
      </c>
      <c r="F1400" t="s">
        <v>2525</v>
      </c>
      <c r="G1400" s="432">
        <v>40008.97</v>
      </c>
      <c r="H1400" s="432">
        <v>42703.519999999997</v>
      </c>
      <c r="I1400" s="432">
        <v>0</v>
      </c>
      <c r="J1400" s="432">
        <v>2694.55</v>
      </c>
    </row>
    <row r="1401" spans="1:11" x14ac:dyDescent="0.2">
      <c r="A1401" s="333" t="str">
        <f t="shared" si="21"/>
        <v>51600TL</v>
      </c>
      <c r="B1401" t="s">
        <v>2983</v>
      </c>
      <c r="D1401" t="s">
        <v>1867</v>
      </c>
      <c r="E1401" t="s">
        <v>2984</v>
      </c>
      <c r="F1401" t="s">
        <v>2525</v>
      </c>
      <c r="G1401" s="432">
        <v>40008.97</v>
      </c>
      <c r="H1401" s="432">
        <v>42703.519999999997</v>
      </c>
      <c r="I1401" s="432">
        <v>0</v>
      </c>
      <c r="J1401" s="432">
        <v>2694.55</v>
      </c>
    </row>
    <row r="1402" spans="1:11" x14ac:dyDescent="0.2">
      <c r="A1402" s="333" t="str">
        <f t="shared" si="21"/>
        <v>516000TL</v>
      </c>
      <c r="B1402" t="s">
        <v>2985</v>
      </c>
      <c r="D1402" t="s">
        <v>1867</v>
      </c>
      <c r="E1402" t="s">
        <v>2778</v>
      </c>
      <c r="F1402" t="s">
        <v>2525</v>
      </c>
      <c r="G1402" s="432">
        <v>20097.080000000002</v>
      </c>
      <c r="H1402" s="432">
        <v>21457.85</v>
      </c>
      <c r="I1402" s="432">
        <v>0</v>
      </c>
      <c r="J1402" s="432">
        <v>1360.77</v>
      </c>
    </row>
    <row r="1403" spans="1:11" x14ac:dyDescent="0.2">
      <c r="A1403" s="333" t="str">
        <f t="shared" si="21"/>
        <v>516003TL</v>
      </c>
      <c r="B1403" t="s">
        <v>2986</v>
      </c>
      <c r="D1403" t="s">
        <v>1867</v>
      </c>
      <c r="E1403" t="s">
        <v>231</v>
      </c>
      <c r="F1403" t="s">
        <v>2525</v>
      </c>
      <c r="G1403" s="432">
        <v>19911.89</v>
      </c>
      <c r="H1403" s="432">
        <v>21245.67</v>
      </c>
      <c r="I1403" s="432">
        <v>0</v>
      </c>
      <c r="J1403" s="432">
        <v>1333.78</v>
      </c>
    </row>
    <row r="1404" spans="1:11" x14ac:dyDescent="0.2">
      <c r="A1404" s="333" t="str">
        <f t="shared" si="21"/>
        <v>534TL</v>
      </c>
      <c r="B1404" t="s">
        <v>1576</v>
      </c>
      <c r="D1404" t="s">
        <v>1867</v>
      </c>
      <c r="E1404" t="s">
        <v>1577</v>
      </c>
      <c r="F1404" t="s">
        <v>2525</v>
      </c>
      <c r="G1404" s="432">
        <v>312516104.76999998</v>
      </c>
      <c r="H1404" s="432">
        <v>325802598.04000002</v>
      </c>
      <c r="I1404" s="432">
        <v>0</v>
      </c>
      <c r="J1404" s="432">
        <v>13286493.27</v>
      </c>
      <c r="K1404" s="330"/>
    </row>
    <row r="1405" spans="1:11" x14ac:dyDescent="0.2">
      <c r="A1405" s="333" t="str">
        <f t="shared" si="21"/>
        <v>53411TL</v>
      </c>
      <c r="B1405" t="s">
        <v>220</v>
      </c>
      <c r="D1405" t="s">
        <v>1867</v>
      </c>
      <c r="E1405" t="s">
        <v>221</v>
      </c>
      <c r="F1405" t="s">
        <v>2525</v>
      </c>
      <c r="G1405" s="432">
        <v>18848192.75</v>
      </c>
      <c r="H1405" s="432">
        <v>20006801.890000001</v>
      </c>
      <c r="I1405" s="432">
        <v>0</v>
      </c>
      <c r="J1405" s="432">
        <v>1158609.1399999999</v>
      </c>
    </row>
    <row r="1406" spans="1:11" x14ac:dyDescent="0.2">
      <c r="A1406" s="333" t="str">
        <f t="shared" si="21"/>
        <v>534110TL</v>
      </c>
      <c r="B1406" t="s">
        <v>222</v>
      </c>
      <c r="D1406" t="s">
        <v>1867</v>
      </c>
      <c r="E1406" t="s">
        <v>826</v>
      </c>
      <c r="F1406" t="s">
        <v>2525</v>
      </c>
      <c r="G1406" s="432">
        <v>18504662.84</v>
      </c>
      <c r="H1406" s="432">
        <v>19656402.809999999</v>
      </c>
      <c r="I1406" s="432">
        <v>0</v>
      </c>
      <c r="J1406" s="432">
        <v>1151739.97</v>
      </c>
      <c r="K1406" s="331"/>
    </row>
    <row r="1407" spans="1:11" x14ac:dyDescent="0.2">
      <c r="A1407" s="333" t="str">
        <f t="shared" si="21"/>
        <v>5341101TL</v>
      </c>
      <c r="B1407" t="s">
        <v>223</v>
      </c>
      <c r="D1407" t="s">
        <v>1867</v>
      </c>
      <c r="E1407" t="s">
        <v>1564</v>
      </c>
      <c r="F1407" t="s">
        <v>2525</v>
      </c>
      <c r="G1407" s="432">
        <v>17112507.670000002</v>
      </c>
      <c r="H1407" s="432">
        <v>18235092.640000001</v>
      </c>
      <c r="I1407" s="432">
        <v>0</v>
      </c>
      <c r="J1407" s="432">
        <v>1122584.97</v>
      </c>
    </row>
    <row r="1408" spans="1:11" x14ac:dyDescent="0.2">
      <c r="A1408" s="333" t="str">
        <f t="shared" si="21"/>
        <v>5341102TL</v>
      </c>
      <c r="B1408" t="s">
        <v>2756</v>
      </c>
      <c r="D1408" t="s">
        <v>1867</v>
      </c>
      <c r="E1408" t="s">
        <v>1496</v>
      </c>
      <c r="F1408" t="s">
        <v>2525</v>
      </c>
      <c r="G1408" s="432">
        <v>1392155.17</v>
      </c>
      <c r="H1408" s="432">
        <v>1421310.17</v>
      </c>
      <c r="I1408" s="432">
        <v>0</v>
      </c>
      <c r="J1408" s="432">
        <v>29155</v>
      </c>
    </row>
    <row r="1409" spans="1:12" x14ac:dyDescent="0.2">
      <c r="A1409" s="333" t="str">
        <f t="shared" si="21"/>
        <v>534111TL</v>
      </c>
      <c r="B1409" t="s">
        <v>3500</v>
      </c>
      <c r="D1409" t="s">
        <v>1867</v>
      </c>
      <c r="E1409" t="s">
        <v>847</v>
      </c>
      <c r="F1409" t="s">
        <v>2525</v>
      </c>
      <c r="G1409" s="432">
        <v>79316.88</v>
      </c>
      <c r="H1409" s="432">
        <v>84793.05</v>
      </c>
      <c r="I1409" s="432">
        <v>0</v>
      </c>
      <c r="J1409" s="432">
        <v>5476.17</v>
      </c>
    </row>
    <row r="1410" spans="1:12" x14ac:dyDescent="0.2">
      <c r="A1410" s="333" t="str">
        <f t="shared" si="21"/>
        <v>5341112TL</v>
      </c>
      <c r="B1410" t="s">
        <v>3501</v>
      </c>
      <c r="D1410" t="s">
        <v>1867</v>
      </c>
      <c r="E1410" t="s">
        <v>1496</v>
      </c>
      <c r="F1410" t="s">
        <v>2525</v>
      </c>
      <c r="G1410" s="432">
        <v>79316.88</v>
      </c>
      <c r="H1410" s="432">
        <v>84793.05</v>
      </c>
      <c r="I1410" s="432">
        <v>0</v>
      </c>
      <c r="J1410" s="432">
        <v>5476.17</v>
      </c>
    </row>
    <row r="1411" spans="1:12" x14ac:dyDescent="0.2">
      <c r="A1411" s="333" t="str">
        <f t="shared" ref="A1411:A1474" si="22">CONCATENATE(B1411,D1411)</f>
        <v>534119TL</v>
      </c>
      <c r="B1411" t="s">
        <v>2987</v>
      </c>
      <c r="D1411" t="s">
        <v>1867</v>
      </c>
      <c r="E1411" t="s">
        <v>793</v>
      </c>
      <c r="F1411" t="s">
        <v>2525</v>
      </c>
      <c r="G1411" s="432">
        <v>264213.03000000003</v>
      </c>
      <c r="H1411" s="432">
        <v>265606.03000000003</v>
      </c>
      <c r="I1411" s="432">
        <v>0</v>
      </c>
      <c r="J1411" s="432">
        <v>1393</v>
      </c>
      <c r="K1411" s="330"/>
    </row>
    <row r="1412" spans="1:12" x14ac:dyDescent="0.2">
      <c r="A1412" s="333" t="str">
        <f t="shared" si="22"/>
        <v>5341195TL</v>
      </c>
      <c r="B1412" t="s">
        <v>2988</v>
      </c>
      <c r="D1412" t="s">
        <v>1867</v>
      </c>
      <c r="E1412" t="s">
        <v>2980</v>
      </c>
      <c r="F1412" t="s">
        <v>2525</v>
      </c>
      <c r="G1412" s="432">
        <v>264213.03000000003</v>
      </c>
      <c r="H1412" s="432">
        <v>265606.03000000003</v>
      </c>
      <c r="I1412" s="432">
        <v>0</v>
      </c>
      <c r="J1412" s="432">
        <v>1393</v>
      </c>
    </row>
    <row r="1413" spans="1:12" x14ac:dyDescent="0.2">
      <c r="A1413" s="333" t="str">
        <f t="shared" si="22"/>
        <v>53420TL</v>
      </c>
      <c r="B1413" s="372" t="s">
        <v>1578</v>
      </c>
      <c r="C1413" s="372"/>
      <c r="D1413" s="372" t="s">
        <v>1867</v>
      </c>
      <c r="E1413" s="372" t="s">
        <v>1579</v>
      </c>
      <c r="F1413" s="372" t="s">
        <v>2525</v>
      </c>
      <c r="G1413" s="433">
        <v>165817537.61000001</v>
      </c>
      <c r="H1413" s="433">
        <v>176085692.22</v>
      </c>
      <c r="I1413" s="433">
        <v>0</v>
      </c>
      <c r="J1413" s="433">
        <v>10268154.609999999</v>
      </c>
    </row>
    <row r="1414" spans="1:12" x14ac:dyDescent="0.2">
      <c r="A1414" s="333" t="str">
        <f t="shared" si="22"/>
        <v>534200TL</v>
      </c>
      <c r="B1414" t="s">
        <v>2757</v>
      </c>
      <c r="D1414" t="s">
        <v>1867</v>
      </c>
      <c r="E1414" t="s">
        <v>2758</v>
      </c>
      <c r="F1414" t="s">
        <v>2525</v>
      </c>
      <c r="G1414" s="432">
        <v>744045.14</v>
      </c>
      <c r="H1414" s="432">
        <v>797044.43</v>
      </c>
      <c r="I1414" s="432">
        <v>0</v>
      </c>
      <c r="J1414" s="432">
        <v>52999.29</v>
      </c>
    </row>
    <row r="1415" spans="1:12" x14ac:dyDescent="0.2">
      <c r="A1415" s="333" t="str">
        <f t="shared" si="22"/>
        <v>5342000TL</v>
      </c>
      <c r="B1415" t="s">
        <v>2759</v>
      </c>
      <c r="D1415" t="s">
        <v>1867</v>
      </c>
      <c r="E1415" t="s">
        <v>2760</v>
      </c>
      <c r="F1415" t="s">
        <v>2525</v>
      </c>
      <c r="G1415" s="432">
        <v>744045.14</v>
      </c>
      <c r="H1415" s="432">
        <v>797044.43</v>
      </c>
      <c r="I1415" s="432">
        <v>0</v>
      </c>
      <c r="J1415" s="432">
        <v>52999.29</v>
      </c>
      <c r="K1415" s="330"/>
    </row>
    <row r="1416" spans="1:12" x14ac:dyDescent="0.2">
      <c r="A1416" s="333" t="str">
        <f t="shared" si="22"/>
        <v>534201TL</v>
      </c>
      <c r="B1416" t="s">
        <v>1723</v>
      </c>
      <c r="D1416" t="s">
        <v>1867</v>
      </c>
      <c r="E1416" t="s">
        <v>3188</v>
      </c>
      <c r="F1416" t="s">
        <v>2525</v>
      </c>
      <c r="G1416" s="432">
        <v>49786889.829999998</v>
      </c>
      <c r="H1416" s="432">
        <v>53162685.119999997</v>
      </c>
      <c r="I1416" s="432">
        <v>0</v>
      </c>
      <c r="J1416" s="432">
        <v>3375795.29</v>
      </c>
      <c r="K1416" s="331"/>
    </row>
    <row r="1417" spans="1:12" x14ac:dyDescent="0.2">
      <c r="A1417" s="333" t="str">
        <f t="shared" si="22"/>
        <v>5342010TL</v>
      </c>
      <c r="B1417" t="s">
        <v>1724</v>
      </c>
      <c r="D1417" t="s">
        <v>1867</v>
      </c>
      <c r="E1417" t="s">
        <v>3189</v>
      </c>
      <c r="F1417" t="s">
        <v>2525</v>
      </c>
      <c r="G1417" s="432">
        <v>49786889.829999998</v>
      </c>
      <c r="H1417" s="432">
        <v>53162685.119999997</v>
      </c>
      <c r="I1417" s="432">
        <v>0</v>
      </c>
      <c r="J1417" s="432">
        <v>3375795.29</v>
      </c>
    </row>
    <row r="1418" spans="1:12" x14ac:dyDescent="0.2">
      <c r="A1418" s="333" t="str">
        <f t="shared" si="22"/>
        <v>534202TL</v>
      </c>
      <c r="B1418" t="s">
        <v>1580</v>
      </c>
      <c r="D1418" t="s">
        <v>1867</v>
      </c>
      <c r="E1418" t="s">
        <v>1725</v>
      </c>
      <c r="F1418" t="s">
        <v>2525</v>
      </c>
      <c r="G1418" s="432">
        <v>115286602.64</v>
      </c>
      <c r="H1418" s="432">
        <v>122125962.67</v>
      </c>
      <c r="I1418" s="432">
        <v>0</v>
      </c>
      <c r="J1418" s="432">
        <v>6839360.0300000003</v>
      </c>
    </row>
    <row r="1419" spans="1:12" x14ac:dyDescent="0.2">
      <c r="A1419" s="333" t="str">
        <f t="shared" si="22"/>
        <v>53422TL</v>
      </c>
      <c r="B1419" t="s">
        <v>450</v>
      </c>
      <c r="D1419" t="s">
        <v>1867</v>
      </c>
      <c r="E1419" t="s">
        <v>415</v>
      </c>
      <c r="F1419" t="s">
        <v>2525</v>
      </c>
      <c r="G1419" s="432">
        <v>126635682.13</v>
      </c>
      <c r="H1419" s="432">
        <v>128431839.87</v>
      </c>
      <c r="I1419" s="432">
        <v>0</v>
      </c>
      <c r="J1419" s="432">
        <v>1796157.74</v>
      </c>
    </row>
    <row r="1420" spans="1:12" x14ac:dyDescent="0.2">
      <c r="A1420" s="333" t="str">
        <f t="shared" si="22"/>
        <v>534220TL</v>
      </c>
      <c r="B1420" t="s">
        <v>2989</v>
      </c>
      <c r="D1420" t="s">
        <v>1867</v>
      </c>
      <c r="E1420" t="s">
        <v>2910</v>
      </c>
      <c r="F1420" t="s">
        <v>2525</v>
      </c>
      <c r="G1420" s="432">
        <v>125612469.55</v>
      </c>
      <c r="H1420" s="432">
        <v>127337997.33</v>
      </c>
      <c r="I1420" s="432">
        <v>0</v>
      </c>
      <c r="J1420" s="432">
        <v>1725527.78</v>
      </c>
    </row>
    <row r="1421" spans="1:12" x14ac:dyDescent="0.2">
      <c r="A1421" s="333" t="str">
        <f t="shared" si="22"/>
        <v>534221TL</v>
      </c>
      <c r="B1421" t="s">
        <v>451</v>
      </c>
      <c r="D1421" t="s">
        <v>1867</v>
      </c>
      <c r="E1421" t="s">
        <v>842</v>
      </c>
      <c r="F1421" t="s">
        <v>2525</v>
      </c>
      <c r="G1421" s="432">
        <v>1023212.58</v>
      </c>
      <c r="H1421" s="432">
        <v>1093842.54</v>
      </c>
      <c r="I1421" s="432">
        <v>0</v>
      </c>
      <c r="J1421" s="432">
        <v>70629.960000000006</v>
      </c>
    </row>
    <row r="1422" spans="1:12" x14ac:dyDescent="0.2">
      <c r="A1422" s="333" t="str">
        <f t="shared" si="22"/>
        <v>53423TL</v>
      </c>
      <c r="B1422" s="372" t="s">
        <v>1581</v>
      </c>
      <c r="C1422" s="372"/>
      <c r="D1422" s="372" t="s">
        <v>1867</v>
      </c>
      <c r="E1422" s="372" t="s">
        <v>815</v>
      </c>
      <c r="F1422" s="372" t="s">
        <v>2525</v>
      </c>
      <c r="G1422" s="433">
        <v>1214692.28</v>
      </c>
      <c r="H1422" s="433">
        <v>1278264.06</v>
      </c>
      <c r="I1422" s="433">
        <v>0</v>
      </c>
      <c r="J1422" s="433">
        <v>63571.78</v>
      </c>
      <c r="K1422" s="330"/>
      <c r="L1422" s="331"/>
    </row>
    <row r="1423" spans="1:12" x14ac:dyDescent="0.2">
      <c r="A1423" s="333" t="str">
        <f t="shared" si="22"/>
        <v>534230TL</v>
      </c>
      <c r="B1423" t="s">
        <v>1582</v>
      </c>
      <c r="D1423" t="s">
        <v>1867</v>
      </c>
      <c r="E1423" t="s">
        <v>1574</v>
      </c>
      <c r="F1423" t="s">
        <v>2525</v>
      </c>
      <c r="G1423" s="432">
        <v>1214692.28</v>
      </c>
      <c r="H1423" s="432">
        <v>1278264.06</v>
      </c>
      <c r="I1423" s="432">
        <v>0</v>
      </c>
      <c r="J1423" s="432">
        <v>63571.78</v>
      </c>
    </row>
    <row r="1424" spans="1:12" x14ac:dyDescent="0.2">
      <c r="A1424" s="333" t="str">
        <f t="shared" si="22"/>
        <v>5342302TL</v>
      </c>
      <c r="B1424" t="s">
        <v>1583</v>
      </c>
      <c r="D1424" t="s">
        <v>1867</v>
      </c>
      <c r="E1424" t="s">
        <v>813</v>
      </c>
      <c r="F1424" t="s">
        <v>2525</v>
      </c>
      <c r="G1424" s="432">
        <v>1214692.28</v>
      </c>
      <c r="H1424" s="432">
        <v>1278264.06</v>
      </c>
      <c r="I1424" s="432">
        <v>0</v>
      </c>
      <c r="J1424" s="432">
        <v>63571.78</v>
      </c>
      <c r="K1424" s="330"/>
    </row>
    <row r="1425" spans="1:12" x14ac:dyDescent="0.2">
      <c r="A1425" s="333" t="str">
        <f t="shared" si="22"/>
        <v>535TL</v>
      </c>
      <c r="B1425" t="s">
        <v>1584</v>
      </c>
      <c r="D1425" t="s">
        <v>1867</v>
      </c>
      <c r="E1425" t="s">
        <v>1577</v>
      </c>
      <c r="F1425" t="s">
        <v>2525</v>
      </c>
      <c r="G1425" s="432">
        <v>267184836.34999999</v>
      </c>
      <c r="H1425" s="432">
        <v>270776894.97000003</v>
      </c>
      <c r="I1425" s="432">
        <v>0</v>
      </c>
      <c r="J1425" s="432">
        <v>3592058.62</v>
      </c>
    </row>
    <row r="1426" spans="1:12" x14ac:dyDescent="0.2">
      <c r="A1426" s="333" t="str">
        <f t="shared" si="22"/>
        <v>53511TL</v>
      </c>
      <c r="B1426" t="s">
        <v>1585</v>
      </c>
      <c r="D1426" t="s">
        <v>1867</v>
      </c>
      <c r="E1426" t="s">
        <v>1586</v>
      </c>
      <c r="F1426" t="s">
        <v>2525</v>
      </c>
      <c r="G1426" s="432">
        <v>267184836.34999999</v>
      </c>
      <c r="H1426" s="432">
        <v>270776894.97000003</v>
      </c>
      <c r="I1426" s="432">
        <v>0</v>
      </c>
      <c r="J1426" s="432">
        <v>3592058.62</v>
      </c>
      <c r="K1426" s="330"/>
      <c r="L1426" s="331"/>
    </row>
    <row r="1427" spans="1:12" x14ac:dyDescent="0.2">
      <c r="A1427" s="333" t="str">
        <f t="shared" si="22"/>
        <v>535110TL</v>
      </c>
      <c r="B1427" t="s">
        <v>224</v>
      </c>
      <c r="D1427" t="s">
        <v>1867</v>
      </c>
      <c r="E1427" t="s">
        <v>826</v>
      </c>
      <c r="F1427" t="s">
        <v>2525</v>
      </c>
      <c r="G1427" s="432">
        <v>263397920.66</v>
      </c>
      <c r="H1427" s="432">
        <v>266790742.78</v>
      </c>
      <c r="I1427" s="432">
        <v>0</v>
      </c>
      <c r="J1427" s="432">
        <v>3392822.12</v>
      </c>
    </row>
    <row r="1428" spans="1:12" x14ac:dyDescent="0.2">
      <c r="A1428" s="333" t="str">
        <f t="shared" si="22"/>
        <v>5351101TL</v>
      </c>
      <c r="B1428" t="s">
        <v>3190</v>
      </c>
      <c r="D1428" t="s">
        <v>1867</v>
      </c>
      <c r="E1428" t="s">
        <v>1564</v>
      </c>
      <c r="F1428" t="s">
        <v>2525</v>
      </c>
      <c r="G1428" s="432">
        <v>9782341.1300000008</v>
      </c>
      <c r="H1428" s="432">
        <v>10569423.83</v>
      </c>
      <c r="I1428" s="432">
        <v>0</v>
      </c>
      <c r="J1428" s="432">
        <v>787082.7</v>
      </c>
    </row>
    <row r="1429" spans="1:12" x14ac:dyDescent="0.2">
      <c r="A1429" s="333" t="str">
        <f t="shared" si="22"/>
        <v>5351102TL</v>
      </c>
      <c r="B1429" t="s">
        <v>225</v>
      </c>
      <c r="D1429" t="s">
        <v>1867</v>
      </c>
      <c r="E1429" t="s">
        <v>1496</v>
      </c>
      <c r="F1429" t="s">
        <v>2525</v>
      </c>
      <c r="G1429" s="432">
        <v>253615579.53</v>
      </c>
      <c r="H1429" s="432">
        <v>256221318.94999999</v>
      </c>
      <c r="I1429" s="432">
        <v>0</v>
      </c>
      <c r="J1429" s="432">
        <v>2605739.42</v>
      </c>
      <c r="K1429" s="330"/>
    </row>
    <row r="1430" spans="1:12" x14ac:dyDescent="0.2">
      <c r="A1430" s="333" t="str">
        <f t="shared" si="22"/>
        <v>535111TL</v>
      </c>
      <c r="B1430" t="s">
        <v>1587</v>
      </c>
      <c r="D1430" t="s">
        <v>1867</v>
      </c>
      <c r="E1430" t="s">
        <v>847</v>
      </c>
      <c r="F1430" t="s">
        <v>2525</v>
      </c>
      <c r="G1430" s="432">
        <v>3786915.69</v>
      </c>
      <c r="H1430" s="432">
        <v>3986152.19</v>
      </c>
      <c r="I1430" s="432">
        <v>0</v>
      </c>
      <c r="J1430" s="432">
        <v>199236.5</v>
      </c>
    </row>
    <row r="1431" spans="1:12" x14ac:dyDescent="0.2">
      <c r="A1431" s="333" t="str">
        <f t="shared" si="22"/>
        <v>5351112TL</v>
      </c>
      <c r="B1431" t="s">
        <v>1588</v>
      </c>
      <c r="D1431" t="s">
        <v>1867</v>
      </c>
      <c r="E1431" t="s">
        <v>1496</v>
      </c>
      <c r="F1431" t="s">
        <v>2525</v>
      </c>
      <c r="G1431" s="432">
        <v>3786915.69</v>
      </c>
      <c r="H1431" s="432">
        <v>3986152.19</v>
      </c>
      <c r="I1431" s="432">
        <v>0</v>
      </c>
      <c r="J1431" s="432">
        <v>199236.5</v>
      </c>
    </row>
    <row r="1432" spans="1:12" x14ac:dyDescent="0.2">
      <c r="A1432" s="333" t="str">
        <f t="shared" si="22"/>
        <v>536TL</v>
      </c>
      <c r="B1432" t="s">
        <v>1589</v>
      </c>
      <c r="D1432" t="s">
        <v>1867</v>
      </c>
      <c r="E1432" t="s">
        <v>1590</v>
      </c>
      <c r="F1432" t="s">
        <v>2525</v>
      </c>
      <c r="G1432" s="432">
        <v>5498278.1900000004</v>
      </c>
      <c r="H1432" s="432">
        <v>5824756.5999999996</v>
      </c>
      <c r="I1432" s="432">
        <v>0</v>
      </c>
      <c r="J1432" s="432">
        <v>326478.40999999997</v>
      </c>
      <c r="K1432" s="330"/>
    </row>
    <row r="1433" spans="1:12" x14ac:dyDescent="0.2">
      <c r="A1433" s="333" t="str">
        <f t="shared" si="22"/>
        <v>53600TL</v>
      </c>
      <c r="B1433" t="s">
        <v>226</v>
      </c>
      <c r="D1433" t="s">
        <v>1867</v>
      </c>
      <c r="E1433" t="s">
        <v>227</v>
      </c>
      <c r="F1433" t="s">
        <v>2525</v>
      </c>
      <c r="G1433" s="432">
        <v>5459422.1399999997</v>
      </c>
      <c r="H1433" s="432">
        <v>5783571.6299999999</v>
      </c>
      <c r="I1433" s="432">
        <v>0</v>
      </c>
      <c r="J1433" s="432">
        <v>324149.49</v>
      </c>
    </row>
    <row r="1434" spans="1:12" x14ac:dyDescent="0.2">
      <c r="A1434" s="333" t="str">
        <f t="shared" si="22"/>
        <v>536001TL</v>
      </c>
      <c r="B1434" t="s">
        <v>228</v>
      </c>
      <c r="D1434" t="s">
        <v>1867</v>
      </c>
      <c r="E1434" t="s">
        <v>229</v>
      </c>
      <c r="F1434" t="s">
        <v>2525</v>
      </c>
      <c r="G1434" s="432">
        <v>2756374.32</v>
      </c>
      <c r="H1434" s="432">
        <v>2921369.61</v>
      </c>
      <c r="I1434" s="432">
        <v>0</v>
      </c>
      <c r="J1434" s="432">
        <v>164995.29</v>
      </c>
      <c r="K1434" s="330"/>
    </row>
    <row r="1435" spans="1:12" x14ac:dyDescent="0.2">
      <c r="A1435" s="333" t="str">
        <f t="shared" si="22"/>
        <v>536003TL</v>
      </c>
      <c r="B1435" t="s">
        <v>230</v>
      </c>
      <c r="D1435" t="s">
        <v>1867</v>
      </c>
      <c r="E1435" t="s">
        <v>231</v>
      </c>
      <c r="F1435" t="s">
        <v>2525</v>
      </c>
      <c r="G1435" s="432">
        <v>2703047.82</v>
      </c>
      <c r="H1435" s="432">
        <v>2862202.02</v>
      </c>
      <c r="I1435" s="432">
        <v>0</v>
      </c>
      <c r="J1435" s="432">
        <v>159154.20000000001</v>
      </c>
    </row>
    <row r="1436" spans="1:12" x14ac:dyDescent="0.2">
      <c r="A1436" s="333" t="str">
        <f t="shared" si="22"/>
        <v>53610TL</v>
      </c>
      <c r="B1436" t="s">
        <v>1591</v>
      </c>
      <c r="D1436" t="s">
        <v>1867</v>
      </c>
      <c r="E1436" t="s">
        <v>1592</v>
      </c>
      <c r="F1436" t="s">
        <v>2525</v>
      </c>
      <c r="G1436" s="432">
        <v>38856.050000000003</v>
      </c>
      <c r="H1436" s="432">
        <v>41184.97</v>
      </c>
      <c r="I1436" s="432">
        <v>0</v>
      </c>
      <c r="J1436" s="432">
        <v>2328.92</v>
      </c>
    </row>
    <row r="1437" spans="1:12" x14ac:dyDescent="0.2">
      <c r="A1437" s="333" t="str">
        <f t="shared" si="22"/>
        <v>536100TL</v>
      </c>
      <c r="B1437" t="s">
        <v>1593</v>
      </c>
      <c r="D1437" t="s">
        <v>1867</v>
      </c>
      <c r="E1437" t="s">
        <v>826</v>
      </c>
      <c r="F1437" t="s">
        <v>2525</v>
      </c>
      <c r="G1437" s="432">
        <v>38856.050000000003</v>
      </c>
      <c r="H1437" s="432">
        <v>41184.97</v>
      </c>
      <c r="I1437" s="432">
        <v>0</v>
      </c>
      <c r="J1437" s="432">
        <v>2328.92</v>
      </c>
      <c r="K1437" s="335"/>
      <c r="L1437" s="331"/>
    </row>
    <row r="1438" spans="1:12" x14ac:dyDescent="0.2">
      <c r="A1438" s="333" t="str">
        <f t="shared" si="22"/>
        <v>5361001TL</v>
      </c>
      <c r="B1438" t="s">
        <v>1594</v>
      </c>
      <c r="D1438" t="s">
        <v>1867</v>
      </c>
      <c r="E1438" t="s">
        <v>1564</v>
      </c>
      <c r="F1438" t="s">
        <v>2525</v>
      </c>
      <c r="G1438" s="432">
        <v>38856.050000000003</v>
      </c>
      <c r="H1438" s="432">
        <v>41184.97</v>
      </c>
      <c r="I1438" s="432">
        <v>0</v>
      </c>
      <c r="J1438" s="432">
        <v>2328.92</v>
      </c>
      <c r="K1438" s="331"/>
    </row>
    <row r="1439" spans="1:12" x14ac:dyDescent="0.2">
      <c r="A1439" s="333" t="str">
        <f t="shared" si="22"/>
        <v>546TL</v>
      </c>
      <c r="B1439" t="s">
        <v>1595</v>
      </c>
      <c r="D1439" t="s">
        <v>1867</v>
      </c>
      <c r="E1439" t="s">
        <v>853</v>
      </c>
      <c r="F1439" t="s">
        <v>2525</v>
      </c>
      <c r="G1439" s="432">
        <v>0</v>
      </c>
      <c r="H1439" s="432">
        <v>57967.33</v>
      </c>
      <c r="I1439" s="432">
        <v>0</v>
      </c>
      <c r="J1439" s="432">
        <v>57967.33</v>
      </c>
    </row>
    <row r="1440" spans="1:12" x14ac:dyDescent="0.2">
      <c r="A1440" s="333" t="str">
        <f t="shared" si="22"/>
        <v>54602TL</v>
      </c>
      <c r="B1440" t="s">
        <v>1596</v>
      </c>
      <c r="D1440" t="s">
        <v>1867</v>
      </c>
      <c r="E1440" t="s">
        <v>1597</v>
      </c>
      <c r="F1440" t="s">
        <v>2525</v>
      </c>
      <c r="G1440" s="432">
        <v>0</v>
      </c>
      <c r="H1440" s="432">
        <v>57967.33</v>
      </c>
      <c r="I1440" s="432">
        <v>0</v>
      </c>
      <c r="J1440" s="432">
        <v>57967.33</v>
      </c>
    </row>
    <row r="1441" spans="1:12" x14ac:dyDescent="0.2">
      <c r="A1441" s="333" t="str">
        <f t="shared" si="22"/>
        <v>546023TL</v>
      </c>
      <c r="B1441" s="372" t="s">
        <v>452</v>
      </c>
      <c r="C1441" s="372"/>
      <c r="D1441" s="372" t="s">
        <v>1867</v>
      </c>
      <c r="E1441" s="372" t="s">
        <v>1603</v>
      </c>
      <c r="F1441" s="372" t="s">
        <v>2525</v>
      </c>
      <c r="G1441" s="433">
        <v>0</v>
      </c>
      <c r="H1441" s="433">
        <v>57967.33</v>
      </c>
      <c r="I1441" s="433">
        <v>0</v>
      </c>
      <c r="J1441" s="433">
        <v>57967.33</v>
      </c>
    </row>
    <row r="1442" spans="1:12" x14ac:dyDescent="0.2">
      <c r="A1442" s="333" t="str">
        <f t="shared" si="22"/>
        <v>548TL</v>
      </c>
      <c r="B1442" t="s">
        <v>1598</v>
      </c>
      <c r="D1442" t="s">
        <v>1867</v>
      </c>
      <c r="E1442" t="s">
        <v>1599</v>
      </c>
      <c r="F1442" t="s">
        <v>2525</v>
      </c>
      <c r="G1442" s="432">
        <v>370.15</v>
      </c>
      <c r="H1442" s="432">
        <v>70570.91</v>
      </c>
      <c r="I1442" s="432">
        <v>0</v>
      </c>
      <c r="J1442" s="432">
        <v>70200.759999999995</v>
      </c>
    </row>
    <row r="1443" spans="1:12" x14ac:dyDescent="0.2">
      <c r="A1443" s="333" t="str">
        <f t="shared" si="22"/>
        <v>54802TL</v>
      </c>
      <c r="B1443" t="s">
        <v>1600</v>
      </c>
      <c r="D1443" t="s">
        <v>1867</v>
      </c>
      <c r="E1443" t="s">
        <v>1601</v>
      </c>
      <c r="F1443" t="s">
        <v>2525</v>
      </c>
      <c r="G1443" s="432">
        <v>0</v>
      </c>
      <c r="H1443" s="432">
        <v>24281.39</v>
      </c>
      <c r="I1443" s="432">
        <v>0</v>
      </c>
      <c r="J1443" s="432">
        <v>24281.39</v>
      </c>
      <c r="K1443" s="336"/>
    </row>
    <row r="1444" spans="1:12" x14ac:dyDescent="0.2">
      <c r="A1444" s="333" t="str">
        <f t="shared" si="22"/>
        <v>5480203TL</v>
      </c>
      <c r="B1444" s="372" t="s">
        <v>1602</v>
      </c>
      <c r="C1444" s="372"/>
      <c r="D1444" s="372" t="s">
        <v>1867</v>
      </c>
      <c r="E1444" s="372" t="s">
        <v>1603</v>
      </c>
      <c r="F1444" s="372" t="s">
        <v>2525</v>
      </c>
      <c r="G1444" s="433">
        <v>0</v>
      </c>
      <c r="H1444" s="433">
        <v>24281.39</v>
      </c>
      <c r="I1444" s="433">
        <v>0</v>
      </c>
      <c r="J1444" s="433">
        <v>24281.39</v>
      </c>
      <c r="K1444" s="331"/>
    </row>
    <row r="1445" spans="1:12" x14ac:dyDescent="0.2">
      <c r="A1445" s="333" t="str">
        <f t="shared" si="22"/>
        <v>54803TL</v>
      </c>
      <c r="B1445" t="s">
        <v>1604</v>
      </c>
      <c r="D1445" t="s">
        <v>1867</v>
      </c>
      <c r="E1445" t="s">
        <v>1605</v>
      </c>
      <c r="F1445" t="s">
        <v>2525</v>
      </c>
      <c r="G1445" s="432">
        <v>0</v>
      </c>
      <c r="H1445" s="432">
        <v>10781.4</v>
      </c>
      <c r="I1445" s="432">
        <v>0</v>
      </c>
      <c r="J1445" s="432">
        <v>10781.4</v>
      </c>
    </row>
    <row r="1446" spans="1:12" x14ac:dyDescent="0.2">
      <c r="A1446" s="333" t="str">
        <f t="shared" si="22"/>
        <v>5480303TL</v>
      </c>
      <c r="B1446" s="372" t="s">
        <v>1606</v>
      </c>
      <c r="C1446" s="372"/>
      <c r="D1446" s="372" t="s">
        <v>1867</v>
      </c>
      <c r="E1446" s="372" t="s">
        <v>1603</v>
      </c>
      <c r="F1446" s="372" t="s">
        <v>2525</v>
      </c>
      <c r="G1446" s="433">
        <v>0</v>
      </c>
      <c r="H1446" s="433">
        <v>10781.4</v>
      </c>
      <c r="I1446" s="433">
        <v>0</v>
      </c>
      <c r="J1446" s="433">
        <v>10781.4</v>
      </c>
      <c r="L1446" s="315"/>
    </row>
    <row r="1447" spans="1:12" x14ac:dyDescent="0.2">
      <c r="A1447" s="333" t="str">
        <f t="shared" si="22"/>
        <v>54805TL</v>
      </c>
      <c r="B1447" t="s">
        <v>1607</v>
      </c>
      <c r="D1447" t="s">
        <v>1867</v>
      </c>
      <c r="E1447" t="s">
        <v>1608</v>
      </c>
      <c r="F1447" t="s">
        <v>2525</v>
      </c>
      <c r="G1447" s="432">
        <v>370.15</v>
      </c>
      <c r="H1447" s="432">
        <v>35508.120000000003</v>
      </c>
      <c r="I1447" s="432">
        <v>0</v>
      </c>
      <c r="J1447" s="432">
        <v>35137.97</v>
      </c>
      <c r="K1447" s="330"/>
    </row>
    <row r="1448" spans="1:12" x14ac:dyDescent="0.2">
      <c r="A1448" s="333" t="str">
        <f t="shared" si="22"/>
        <v>5480500TL</v>
      </c>
      <c r="B1448" t="s">
        <v>3502</v>
      </c>
      <c r="D1448" t="s">
        <v>1867</v>
      </c>
      <c r="E1448" t="s">
        <v>3503</v>
      </c>
      <c r="F1448" t="s">
        <v>2525</v>
      </c>
      <c r="G1448" s="432">
        <v>0</v>
      </c>
      <c r="H1448" s="432">
        <v>2205.35</v>
      </c>
      <c r="I1448" s="432">
        <v>0</v>
      </c>
      <c r="J1448" s="432">
        <v>2205.35</v>
      </c>
    </row>
    <row r="1449" spans="1:12" x14ac:dyDescent="0.2">
      <c r="A1449" s="333" t="str">
        <f t="shared" si="22"/>
        <v>5480503TL</v>
      </c>
      <c r="B1449" s="372" t="s">
        <v>1609</v>
      </c>
      <c r="C1449" s="372"/>
      <c r="D1449" s="372" t="s">
        <v>1867</v>
      </c>
      <c r="E1449" s="372" t="s">
        <v>1603</v>
      </c>
      <c r="F1449" s="372" t="s">
        <v>2525</v>
      </c>
      <c r="G1449" s="433">
        <v>370.15</v>
      </c>
      <c r="H1449" s="433">
        <v>33302.769999999997</v>
      </c>
      <c r="I1449" s="433">
        <v>0</v>
      </c>
      <c r="J1449" s="433">
        <v>32932.620000000003</v>
      </c>
    </row>
    <row r="1450" spans="1:12" x14ac:dyDescent="0.2">
      <c r="A1450" s="333" t="str">
        <f t="shared" si="22"/>
        <v>560TL</v>
      </c>
      <c r="B1450" t="s">
        <v>1610</v>
      </c>
      <c r="D1450" t="s">
        <v>1867</v>
      </c>
      <c r="E1450" t="s">
        <v>1611</v>
      </c>
      <c r="F1450" t="s">
        <v>2525</v>
      </c>
      <c r="G1450" s="432">
        <v>13745702.33</v>
      </c>
      <c r="H1450" s="432">
        <v>14240428.92</v>
      </c>
      <c r="I1450" s="432">
        <v>0</v>
      </c>
      <c r="J1450" s="432">
        <v>494726.59</v>
      </c>
    </row>
    <row r="1451" spans="1:12" x14ac:dyDescent="0.2">
      <c r="A1451" s="333" t="str">
        <f t="shared" si="22"/>
        <v>56000TL</v>
      </c>
      <c r="B1451" t="s">
        <v>1612</v>
      </c>
      <c r="D1451" t="s">
        <v>1867</v>
      </c>
      <c r="E1451" t="s">
        <v>1611</v>
      </c>
      <c r="F1451" t="s">
        <v>2525</v>
      </c>
      <c r="G1451" s="432">
        <v>13745702.33</v>
      </c>
      <c r="H1451" s="432">
        <v>14240428.92</v>
      </c>
      <c r="I1451" s="432">
        <v>0</v>
      </c>
      <c r="J1451" s="432">
        <v>494726.59</v>
      </c>
    </row>
    <row r="1452" spans="1:12" x14ac:dyDescent="0.2">
      <c r="A1452" s="333" t="str">
        <f t="shared" si="22"/>
        <v>561TL</v>
      </c>
      <c r="B1452" t="s">
        <v>1613</v>
      </c>
      <c r="D1452" t="s">
        <v>1867</v>
      </c>
      <c r="E1452" t="s">
        <v>1611</v>
      </c>
      <c r="F1452" t="s">
        <v>2525</v>
      </c>
      <c r="G1452" s="432">
        <v>966863.7</v>
      </c>
      <c r="H1452" s="432">
        <v>974615.36</v>
      </c>
      <c r="I1452" s="432">
        <v>0</v>
      </c>
      <c r="J1452" s="432">
        <v>7751.66</v>
      </c>
    </row>
    <row r="1453" spans="1:12" x14ac:dyDescent="0.2">
      <c r="A1453" s="333" t="str">
        <f t="shared" si="22"/>
        <v>56100TL</v>
      </c>
      <c r="B1453" t="s">
        <v>1614</v>
      </c>
      <c r="D1453" t="s">
        <v>1867</v>
      </c>
      <c r="E1453" t="s">
        <v>1611</v>
      </c>
      <c r="F1453" t="s">
        <v>2525</v>
      </c>
      <c r="G1453" s="432">
        <v>966863.7</v>
      </c>
      <c r="H1453" s="432">
        <v>974615.36</v>
      </c>
      <c r="I1453" s="432">
        <v>0</v>
      </c>
      <c r="J1453" s="432">
        <v>7751.66</v>
      </c>
    </row>
    <row r="1454" spans="1:12" x14ac:dyDescent="0.2">
      <c r="A1454" s="333" t="str">
        <f t="shared" si="22"/>
        <v>570TL</v>
      </c>
      <c r="B1454" t="s">
        <v>1615</v>
      </c>
      <c r="D1454" t="s">
        <v>1867</v>
      </c>
      <c r="E1454" t="s">
        <v>1616</v>
      </c>
      <c r="F1454" t="s">
        <v>2525</v>
      </c>
      <c r="G1454" s="432">
        <v>401742571.60000002</v>
      </c>
      <c r="H1454" s="432">
        <v>404791865.41000003</v>
      </c>
      <c r="I1454" s="432">
        <v>0</v>
      </c>
      <c r="J1454" s="432">
        <v>3049293.81</v>
      </c>
    </row>
    <row r="1455" spans="1:12" x14ac:dyDescent="0.2">
      <c r="A1455" s="333" t="str">
        <f t="shared" si="22"/>
        <v>57001TL</v>
      </c>
      <c r="B1455" t="s">
        <v>1617</v>
      </c>
      <c r="D1455" t="s">
        <v>1867</v>
      </c>
      <c r="E1455" t="s">
        <v>1618</v>
      </c>
      <c r="F1455" t="s">
        <v>2525</v>
      </c>
      <c r="G1455" s="432">
        <v>401742571.60000002</v>
      </c>
      <c r="H1455" s="432">
        <v>404791865.41000003</v>
      </c>
      <c r="I1455" s="432">
        <v>0</v>
      </c>
      <c r="J1455" s="432">
        <v>3049293.81</v>
      </c>
    </row>
    <row r="1456" spans="1:12" x14ac:dyDescent="0.2">
      <c r="A1456" s="333" t="str">
        <f t="shared" si="22"/>
        <v>570010TL</v>
      </c>
      <c r="B1456" t="s">
        <v>1619</v>
      </c>
      <c r="D1456" t="s">
        <v>1867</v>
      </c>
      <c r="E1456" t="s">
        <v>1620</v>
      </c>
      <c r="F1456" t="s">
        <v>2525</v>
      </c>
      <c r="G1456" s="432">
        <v>401742571.60000002</v>
      </c>
      <c r="H1456" s="432">
        <v>404791865.41000003</v>
      </c>
      <c r="I1456" s="432">
        <v>0</v>
      </c>
      <c r="J1456" s="432">
        <v>3049293.81</v>
      </c>
    </row>
    <row r="1457" spans="1:12" x14ac:dyDescent="0.2">
      <c r="A1457" s="333" t="str">
        <f t="shared" si="22"/>
        <v>571TL</v>
      </c>
      <c r="B1457" t="s">
        <v>1621</v>
      </c>
      <c r="D1457" t="s">
        <v>1867</v>
      </c>
      <c r="E1457" t="s">
        <v>1616</v>
      </c>
      <c r="F1457" t="s">
        <v>2525</v>
      </c>
      <c r="G1457" s="432">
        <v>14247250.67</v>
      </c>
      <c r="H1457" s="432">
        <v>14367515.18</v>
      </c>
      <c r="I1457" s="432">
        <v>0</v>
      </c>
      <c r="J1457" s="432">
        <v>120264.51</v>
      </c>
    </row>
    <row r="1458" spans="1:12" x14ac:dyDescent="0.2">
      <c r="A1458" s="333" t="str">
        <f t="shared" si="22"/>
        <v>57100TL</v>
      </c>
      <c r="B1458" t="s">
        <v>1622</v>
      </c>
      <c r="D1458" t="s">
        <v>1867</v>
      </c>
      <c r="E1458" t="s">
        <v>1623</v>
      </c>
      <c r="F1458" t="s">
        <v>2525</v>
      </c>
      <c r="G1458" s="432">
        <v>14247250.67</v>
      </c>
      <c r="H1458" s="432">
        <v>14367515.18</v>
      </c>
      <c r="I1458" s="432">
        <v>0</v>
      </c>
      <c r="J1458" s="432">
        <v>120264.51</v>
      </c>
    </row>
    <row r="1459" spans="1:12" x14ac:dyDescent="0.2">
      <c r="A1459" s="333" t="str">
        <f t="shared" si="22"/>
        <v>571000TL</v>
      </c>
      <c r="B1459" t="s">
        <v>1624</v>
      </c>
      <c r="D1459" t="s">
        <v>1867</v>
      </c>
      <c r="E1459" t="s">
        <v>1620</v>
      </c>
      <c r="F1459" t="s">
        <v>2525</v>
      </c>
      <c r="G1459" s="432">
        <v>14216839.699999999</v>
      </c>
      <c r="H1459" s="432">
        <v>14337104.210000001</v>
      </c>
      <c r="I1459" s="432">
        <v>0</v>
      </c>
      <c r="J1459" s="432">
        <v>120264.51</v>
      </c>
    </row>
    <row r="1460" spans="1:12" x14ac:dyDescent="0.2">
      <c r="A1460" s="333" t="str">
        <f t="shared" si="22"/>
        <v>571001TL</v>
      </c>
      <c r="B1460" t="s">
        <v>3504</v>
      </c>
      <c r="D1460" t="s">
        <v>1867</v>
      </c>
      <c r="E1460" t="s">
        <v>3505</v>
      </c>
      <c r="F1460" t="s">
        <v>2525</v>
      </c>
      <c r="G1460" s="432">
        <v>30410.97</v>
      </c>
      <c r="H1460" s="432">
        <v>30410.97</v>
      </c>
      <c r="I1460" s="432">
        <v>0</v>
      </c>
      <c r="J1460" s="432">
        <v>0</v>
      </c>
    </row>
    <row r="1461" spans="1:12" x14ac:dyDescent="0.2">
      <c r="A1461" s="333" t="str">
        <f t="shared" si="22"/>
        <v>572TL</v>
      </c>
      <c r="B1461" t="s">
        <v>232</v>
      </c>
      <c r="D1461" t="s">
        <v>1867</v>
      </c>
      <c r="E1461" t="s">
        <v>233</v>
      </c>
      <c r="F1461" t="s">
        <v>2525</v>
      </c>
      <c r="G1461" s="432">
        <v>415819.43</v>
      </c>
      <c r="H1461" s="432">
        <v>453736.1</v>
      </c>
      <c r="I1461" s="432">
        <v>0</v>
      </c>
      <c r="J1461" s="432">
        <v>37916.67</v>
      </c>
    </row>
    <row r="1462" spans="1:12" x14ac:dyDescent="0.2">
      <c r="A1462" s="333" t="str">
        <f t="shared" si="22"/>
        <v>57200TL</v>
      </c>
      <c r="B1462" t="s">
        <v>234</v>
      </c>
      <c r="D1462" t="s">
        <v>1867</v>
      </c>
      <c r="E1462" t="s">
        <v>75</v>
      </c>
      <c r="F1462" t="s">
        <v>2525</v>
      </c>
      <c r="G1462" s="432">
        <v>415819.43</v>
      </c>
      <c r="H1462" s="432">
        <v>453736.1</v>
      </c>
      <c r="I1462" s="432">
        <v>0</v>
      </c>
      <c r="J1462" s="432">
        <v>37916.67</v>
      </c>
      <c r="L1462" s="348"/>
    </row>
    <row r="1463" spans="1:12" x14ac:dyDescent="0.2">
      <c r="A1463" s="333" t="str">
        <f t="shared" si="22"/>
        <v>580TL</v>
      </c>
      <c r="B1463" t="s">
        <v>1628</v>
      </c>
      <c r="D1463" t="s">
        <v>1867</v>
      </c>
      <c r="E1463" t="s">
        <v>1629</v>
      </c>
      <c r="F1463" t="s">
        <v>2525</v>
      </c>
      <c r="G1463" s="432">
        <v>108146610.95999999</v>
      </c>
      <c r="H1463" s="432">
        <v>110796359.03</v>
      </c>
      <c r="I1463" s="432">
        <v>0</v>
      </c>
      <c r="J1463" s="432">
        <f>2649748.07+39030.4+3281</f>
        <v>2692059.4699999997</v>
      </c>
      <c r="K1463" s="331"/>
    </row>
    <row r="1464" spans="1:12" x14ac:dyDescent="0.2">
      <c r="A1464" s="333" t="str">
        <f t="shared" si="22"/>
        <v>58000TL</v>
      </c>
      <c r="B1464" t="s">
        <v>1630</v>
      </c>
      <c r="D1464" t="s">
        <v>1867</v>
      </c>
      <c r="E1464" t="s">
        <v>921</v>
      </c>
      <c r="F1464" t="s">
        <v>2525</v>
      </c>
      <c r="G1464" s="432">
        <v>89536699.920000002</v>
      </c>
      <c r="H1464" s="432">
        <v>91903904.150000006</v>
      </c>
      <c r="I1464" s="432">
        <v>0</v>
      </c>
      <c r="J1464" s="432">
        <v>2367204.23</v>
      </c>
    </row>
    <row r="1465" spans="1:12" x14ac:dyDescent="0.2">
      <c r="A1465" s="333" t="str">
        <f t="shared" si="22"/>
        <v>580000TL</v>
      </c>
      <c r="B1465" t="s">
        <v>1631</v>
      </c>
      <c r="D1465" t="s">
        <v>1867</v>
      </c>
      <c r="E1465" t="s">
        <v>1632</v>
      </c>
      <c r="F1465" t="s">
        <v>2525</v>
      </c>
      <c r="G1465" s="432">
        <v>40809912.859999999</v>
      </c>
      <c r="H1465" s="432">
        <v>41162665.380000003</v>
      </c>
      <c r="I1465" s="432">
        <v>0</v>
      </c>
      <c r="J1465" s="432">
        <v>352752.52</v>
      </c>
    </row>
    <row r="1466" spans="1:12" x14ac:dyDescent="0.2">
      <c r="A1466" s="333" t="str">
        <f t="shared" si="22"/>
        <v>5800000TL</v>
      </c>
      <c r="B1466" t="s">
        <v>1633</v>
      </c>
      <c r="D1466" t="s">
        <v>1867</v>
      </c>
      <c r="E1466" t="s">
        <v>1632</v>
      </c>
      <c r="F1466" t="s">
        <v>2525</v>
      </c>
      <c r="G1466" s="432">
        <v>40809912.859999999</v>
      </c>
      <c r="H1466" s="432">
        <v>41162665.380000003</v>
      </c>
      <c r="I1466" s="432">
        <v>0</v>
      </c>
      <c r="J1466" s="432">
        <v>352752.52</v>
      </c>
    </row>
    <row r="1467" spans="1:12" x14ac:dyDescent="0.2">
      <c r="A1467" s="333" t="str">
        <f t="shared" si="22"/>
        <v>580002TL</v>
      </c>
      <c r="B1467" t="s">
        <v>1726</v>
      </c>
      <c r="D1467" t="s">
        <v>1867</v>
      </c>
      <c r="E1467" t="s">
        <v>802</v>
      </c>
      <c r="F1467" t="s">
        <v>2525</v>
      </c>
      <c r="G1467" s="432">
        <v>48726787.060000002</v>
      </c>
      <c r="H1467" s="432">
        <v>50741238.770000003</v>
      </c>
      <c r="I1467" s="432">
        <v>0</v>
      </c>
      <c r="J1467" s="432">
        <f>+J1468</f>
        <v>2056763.13</v>
      </c>
    </row>
    <row r="1468" spans="1:12" x14ac:dyDescent="0.2">
      <c r="A1468" s="333" t="str">
        <f t="shared" si="22"/>
        <v>5800020TL</v>
      </c>
      <c r="B1468" t="s">
        <v>1727</v>
      </c>
      <c r="D1468" t="s">
        <v>1867</v>
      </c>
      <c r="E1468" t="s">
        <v>802</v>
      </c>
      <c r="F1468" t="s">
        <v>2525</v>
      </c>
      <c r="G1468" s="432">
        <v>48726787.060000002</v>
      </c>
      <c r="H1468" s="432">
        <v>50741238.770000003</v>
      </c>
      <c r="I1468" s="432">
        <v>0</v>
      </c>
      <c r="J1468" s="432">
        <f>2014451.71+39030.4+3281.02</f>
        <v>2056763.13</v>
      </c>
    </row>
    <row r="1469" spans="1:12" x14ac:dyDescent="0.2">
      <c r="A1469" s="333" t="str">
        <f t="shared" si="22"/>
        <v>58002TL</v>
      </c>
      <c r="B1469" t="s">
        <v>2990</v>
      </c>
      <c r="D1469" t="s">
        <v>1867</v>
      </c>
      <c r="E1469" t="s">
        <v>2926</v>
      </c>
      <c r="F1469" t="s">
        <v>2525</v>
      </c>
      <c r="G1469" s="432">
        <v>18609911.039999999</v>
      </c>
      <c r="H1469" s="432">
        <v>18892454.879999999</v>
      </c>
      <c r="I1469" s="432">
        <v>0</v>
      </c>
      <c r="J1469" s="432">
        <v>282543.84000000003</v>
      </c>
    </row>
    <row r="1470" spans="1:12" x14ac:dyDescent="0.2">
      <c r="A1470" s="333" t="str">
        <f t="shared" si="22"/>
        <v>580022TL</v>
      </c>
      <c r="B1470" t="s">
        <v>3506</v>
      </c>
      <c r="D1470" t="s">
        <v>1867</v>
      </c>
      <c r="E1470" t="s">
        <v>802</v>
      </c>
      <c r="F1470" t="s">
        <v>2525</v>
      </c>
      <c r="G1470" s="432">
        <v>18609911.039999999</v>
      </c>
      <c r="H1470" s="432">
        <v>18892454.879999999</v>
      </c>
      <c r="I1470" s="432">
        <v>0</v>
      </c>
      <c r="J1470" s="432">
        <v>282543.84000000003</v>
      </c>
    </row>
    <row r="1471" spans="1:12" x14ac:dyDescent="0.2">
      <c r="A1471" s="333" t="str">
        <f t="shared" si="22"/>
        <v>5800220TL</v>
      </c>
      <c r="B1471" t="s">
        <v>3507</v>
      </c>
      <c r="D1471" t="s">
        <v>1867</v>
      </c>
      <c r="E1471" t="s">
        <v>802</v>
      </c>
      <c r="F1471" t="s">
        <v>2525</v>
      </c>
      <c r="G1471" s="432">
        <v>18609911.039999999</v>
      </c>
      <c r="H1471" s="432">
        <v>18892454.879999999</v>
      </c>
      <c r="I1471" s="432">
        <v>0</v>
      </c>
      <c r="J1471" s="432">
        <v>282543.84000000003</v>
      </c>
    </row>
    <row r="1472" spans="1:12" x14ac:dyDescent="0.2">
      <c r="A1472" s="333" t="str">
        <f t="shared" si="22"/>
        <v>581TL</v>
      </c>
      <c r="B1472" t="s">
        <v>1634</v>
      </c>
      <c r="D1472" t="s">
        <v>1867</v>
      </c>
      <c r="E1472" t="s">
        <v>1629</v>
      </c>
      <c r="F1472" t="s">
        <v>2525</v>
      </c>
      <c r="G1472" s="432">
        <v>73107868.829999998</v>
      </c>
      <c r="H1472" s="432">
        <v>73989498.079999998</v>
      </c>
      <c r="I1472" s="432">
        <v>0</v>
      </c>
      <c r="J1472" s="432">
        <f>881629.25-420530.65</f>
        <v>461098.6</v>
      </c>
    </row>
    <row r="1473" spans="1:10" x14ac:dyDescent="0.2">
      <c r="A1473" s="333" t="str">
        <f t="shared" si="22"/>
        <v>58100TL</v>
      </c>
      <c r="B1473" t="s">
        <v>1635</v>
      </c>
      <c r="D1473" t="s">
        <v>1867</v>
      </c>
      <c r="E1473" t="s">
        <v>921</v>
      </c>
      <c r="F1473" t="s">
        <v>2525</v>
      </c>
      <c r="G1473" s="432">
        <v>73107868.829999998</v>
      </c>
      <c r="H1473" s="432">
        <v>73989498.079999998</v>
      </c>
      <c r="I1473" s="432">
        <v>0</v>
      </c>
      <c r="J1473" s="432">
        <f>+J1472</f>
        <v>461098.6</v>
      </c>
    </row>
    <row r="1474" spans="1:10" x14ac:dyDescent="0.2">
      <c r="A1474" s="333" t="str">
        <f t="shared" si="22"/>
        <v>581000TL</v>
      </c>
      <c r="B1474" t="s">
        <v>1636</v>
      </c>
      <c r="D1474" t="s">
        <v>1867</v>
      </c>
      <c r="E1474" t="s">
        <v>1632</v>
      </c>
      <c r="F1474" t="s">
        <v>2525</v>
      </c>
      <c r="G1474" s="432">
        <v>84981.66</v>
      </c>
      <c r="H1474" s="432">
        <v>85802.66</v>
      </c>
      <c r="I1474" s="432">
        <v>0</v>
      </c>
      <c r="J1474" s="432">
        <v>821</v>
      </c>
    </row>
    <row r="1475" spans="1:10" x14ac:dyDescent="0.2">
      <c r="A1475" s="333" t="str">
        <f t="shared" ref="A1475:A1538" si="23">CONCATENATE(B1475,D1475)</f>
        <v>581002TL</v>
      </c>
      <c r="B1475" t="s">
        <v>1637</v>
      </c>
      <c r="D1475" t="s">
        <v>1867</v>
      </c>
      <c r="E1475" t="s">
        <v>802</v>
      </c>
      <c r="F1475" t="s">
        <v>2525</v>
      </c>
      <c r="G1475" s="432">
        <v>73022887.170000002</v>
      </c>
      <c r="H1475" s="432">
        <v>73903695.420000002</v>
      </c>
      <c r="I1475" s="432">
        <v>0</v>
      </c>
      <c r="J1475" s="432">
        <f>880808.25-420530.65</f>
        <v>460277.6</v>
      </c>
    </row>
    <row r="1476" spans="1:10" x14ac:dyDescent="0.2">
      <c r="A1476" s="333" t="str">
        <f t="shared" si="23"/>
        <v>592TL</v>
      </c>
      <c r="B1476" t="s">
        <v>1640</v>
      </c>
      <c r="D1476" t="s">
        <v>1867</v>
      </c>
      <c r="E1476" t="s">
        <v>1641</v>
      </c>
      <c r="F1476" t="s">
        <v>2525</v>
      </c>
      <c r="G1476" s="432">
        <v>0</v>
      </c>
      <c r="H1476" s="432">
        <v>11770170.99</v>
      </c>
      <c r="I1476" s="432">
        <v>0</v>
      </c>
      <c r="J1476" s="432">
        <v>11770170.99</v>
      </c>
    </row>
    <row r="1477" spans="1:10" x14ac:dyDescent="0.2">
      <c r="A1477" s="333" t="str">
        <f t="shared" si="23"/>
        <v>59204TL</v>
      </c>
      <c r="B1477" t="s">
        <v>1642</v>
      </c>
      <c r="D1477" t="s">
        <v>1867</v>
      </c>
      <c r="E1477" t="s">
        <v>1643</v>
      </c>
      <c r="F1477" t="s">
        <v>2525</v>
      </c>
      <c r="G1477" s="432">
        <v>0</v>
      </c>
      <c r="H1477" s="432">
        <v>11769781.09</v>
      </c>
      <c r="I1477" s="432">
        <v>0</v>
      </c>
      <c r="J1477" s="432">
        <v>11769781.09</v>
      </c>
    </row>
    <row r="1478" spans="1:10" x14ac:dyDescent="0.2">
      <c r="A1478" s="333" t="str">
        <f t="shared" si="23"/>
        <v>59209TL</v>
      </c>
      <c r="B1478" t="s">
        <v>1644</v>
      </c>
      <c r="D1478" t="s">
        <v>1867</v>
      </c>
      <c r="E1478" t="s">
        <v>793</v>
      </c>
      <c r="F1478" t="s">
        <v>2525</v>
      </c>
      <c r="G1478" s="432">
        <v>0</v>
      </c>
      <c r="H1478" s="432">
        <v>389.9</v>
      </c>
      <c r="I1478" s="432">
        <v>0</v>
      </c>
      <c r="J1478" s="432">
        <v>389.9</v>
      </c>
    </row>
    <row r="1479" spans="1:10" x14ac:dyDescent="0.2">
      <c r="A1479" s="333" t="str">
        <f t="shared" si="23"/>
        <v>592090TL</v>
      </c>
      <c r="B1479" t="s">
        <v>3508</v>
      </c>
      <c r="D1479" t="s">
        <v>1867</v>
      </c>
      <c r="E1479" t="s">
        <v>793</v>
      </c>
      <c r="F1479" t="s">
        <v>2525</v>
      </c>
      <c r="G1479" s="432">
        <v>0</v>
      </c>
      <c r="H1479" s="432">
        <v>389.9</v>
      </c>
      <c r="I1479" s="432">
        <v>0</v>
      </c>
      <c r="J1479" s="432">
        <v>389.9</v>
      </c>
    </row>
    <row r="1480" spans="1:10" x14ac:dyDescent="0.2">
      <c r="A1480" s="333" t="str">
        <f t="shared" si="23"/>
        <v>593TL</v>
      </c>
      <c r="B1480" t="s">
        <v>2991</v>
      </c>
      <c r="D1480" t="s">
        <v>1867</v>
      </c>
      <c r="E1480" t="s">
        <v>1641</v>
      </c>
      <c r="F1480" t="s">
        <v>2525</v>
      </c>
      <c r="G1480" s="432">
        <v>0</v>
      </c>
      <c r="H1480" s="432">
        <v>1733837.67</v>
      </c>
      <c r="I1480" s="432">
        <v>0</v>
      </c>
      <c r="J1480" s="432">
        <v>1733837.67</v>
      </c>
    </row>
    <row r="1481" spans="1:10" x14ac:dyDescent="0.2">
      <c r="A1481" s="333" t="str">
        <f t="shared" si="23"/>
        <v>59304TL</v>
      </c>
      <c r="B1481" t="s">
        <v>2992</v>
      </c>
      <c r="D1481" t="s">
        <v>1867</v>
      </c>
      <c r="E1481" t="s">
        <v>2993</v>
      </c>
      <c r="F1481" t="s">
        <v>2525</v>
      </c>
      <c r="G1481" s="432">
        <v>0</v>
      </c>
      <c r="H1481" s="432">
        <v>1733837.67</v>
      </c>
      <c r="I1481" s="432">
        <v>0</v>
      </c>
      <c r="J1481" s="432">
        <v>1733837.67</v>
      </c>
    </row>
    <row r="1482" spans="1:10" x14ac:dyDescent="0.2">
      <c r="A1482" s="333" t="str">
        <f t="shared" si="23"/>
        <v>598TL</v>
      </c>
      <c r="B1482" t="s">
        <v>1645</v>
      </c>
      <c r="D1482" t="s">
        <v>1867</v>
      </c>
      <c r="E1482" t="s">
        <v>1646</v>
      </c>
      <c r="F1482" t="s">
        <v>2525</v>
      </c>
      <c r="G1482" s="432">
        <v>0</v>
      </c>
      <c r="H1482" s="432">
        <v>3125.8</v>
      </c>
      <c r="I1482" s="432">
        <v>0</v>
      </c>
      <c r="J1482" s="432">
        <v>3125.8</v>
      </c>
    </row>
    <row r="1483" spans="1:10" x14ac:dyDescent="0.2">
      <c r="A1483" s="333" t="str">
        <f t="shared" si="23"/>
        <v>59800TL</v>
      </c>
      <c r="B1483" t="s">
        <v>3191</v>
      </c>
      <c r="D1483" t="s">
        <v>1867</v>
      </c>
      <c r="E1483" t="s">
        <v>3192</v>
      </c>
      <c r="F1483" t="s">
        <v>2525</v>
      </c>
      <c r="G1483" s="432">
        <v>0</v>
      </c>
      <c r="H1483" s="432">
        <v>2565.5300000000002</v>
      </c>
      <c r="I1483" s="432">
        <v>0</v>
      </c>
      <c r="J1483" s="432">
        <v>2565.5300000000002</v>
      </c>
    </row>
    <row r="1484" spans="1:10" x14ac:dyDescent="0.2">
      <c r="A1484" s="333" t="str">
        <f t="shared" si="23"/>
        <v>598000TL</v>
      </c>
      <c r="B1484" t="s">
        <v>3193</v>
      </c>
      <c r="D1484" t="s">
        <v>1867</v>
      </c>
      <c r="E1484" t="s">
        <v>1976</v>
      </c>
      <c r="F1484" t="s">
        <v>2525</v>
      </c>
      <c r="G1484" s="432">
        <v>0</v>
      </c>
      <c r="H1484" s="432">
        <v>2565.5300000000002</v>
      </c>
      <c r="I1484" s="432">
        <v>0</v>
      </c>
      <c r="J1484" s="432">
        <v>2565.5300000000002</v>
      </c>
    </row>
    <row r="1485" spans="1:10" x14ac:dyDescent="0.2">
      <c r="A1485" s="333" t="str">
        <f t="shared" si="23"/>
        <v>59809TL</v>
      </c>
      <c r="B1485" t="s">
        <v>1647</v>
      </c>
      <c r="D1485" t="s">
        <v>1867</v>
      </c>
      <c r="E1485" t="s">
        <v>1648</v>
      </c>
      <c r="F1485" t="s">
        <v>2525</v>
      </c>
      <c r="G1485" s="432">
        <v>0</v>
      </c>
      <c r="H1485" s="432">
        <v>560.27</v>
      </c>
      <c r="I1485" s="432">
        <v>0</v>
      </c>
      <c r="J1485" s="432">
        <v>560.27</v>
      </c>
    </row>
    <row r="1486" spans="1:10" x14ac:dyDescent="0.2">
      <c r="A1486" s="333" t="str">
        <f t="shared" si="23"/>
        <v>598092TL</v>
      </c>
      <c r="B1486" t="s">
        <v>3509</v>
      </c>
      <c r="D1486" t="s">
        <v>1867</v>
      </c>
      <c r="E1486" t="s">
        <v>793</v>
      </c>
      <c r="F1486" t="s">
        <v>2525</v>
      </c>
      <c r="G1486" s="432">
        <v>0</v>
      </c>
      <c r="H1486" s="432">
        <v>482.7</v>
      </c>
      <c r="I1486" s="432">
        <v>0</v>
      </c>
      <c r="J1486" s="432">
        <v>482.7</v>
      </c>
    </row>
    <row r="1487" spans="1:10" x14ac:dyDescent="0.2">
      <c r="A1487" s="333" t="str">
        <f t="shared" si="23"/>
        <v>59809201TL</v>
      </c>
      <c r="B1487" t="s">
        <v>3510</v>
      </c>
      <c r="D1487" t="s">
        <v>1867</v>
      </c>
      <c r="E1487" t="s">
        <v>3511</v>
      </c>
      <c r="F1487" t="s">
        <v>2525</v>
      </c>
      <c r="G1487" s="432">
        <v>0</v>
      </c>
      <c r="H1487" s="432">
        <v>482.7</v>
      </c>
      <c r="I1487" s="432">
        <v>0</v>
      </c>
      <c r="J1487" s="432">
        <v>482.7</v>
      </c>
    </row>
    <row r="1488" spans="1:10" x14ac:dyDescent="0.2">
      <c r="A1488" s="333" t="str">
        <f t="shared" si="23"/>
        <v>598093TL</v>
      </c>
      <c r="B1488" t="s">
        <v>235</v>
      </c>
      <c r="D1488" t="s">
        <v>1867</v>
      </c>
      <c r="E1488" t="s">
        <v>236</v>
      </c>
      <c r="F1488" t="s">
        <v>2525</v>
      </c>
      <c r="G1488" s="432">
        <v>0</v>
      </c>
      <c r="H1488" s="432">
        <v>31.77</v>
      </c>
      <c r="I1488" s="432">
        <v>0</v>
      </c>
      <c r="J1488" s="432">
        <v>31.77</v>
      </c>
    </row>
    <row r="1489" spans="1:11" x14ac:dyDescent="0.2">
      <c r="A1489" s="333" t="str">
        <f t="shared" si="23"/>
        <v>5980930TL</v>
      </c>
      <c r="B1489" t="s">
        <v>237</v>
      </c>
      <c r="D1489" t="s">
        <v>1867</v>
      </c>
      <c r="E1489" t="s">
        <v>238</v>
      </c>
      <c r="F1489" t="s">
        <v>2525</v>
      </c>
      <c r="G1489" s="432">
        <v>0</v>
      </c>
      <c r="H1489" s="432">
        <v>31.77</v>
      </c>
      <c r="I1489" s="432">
        <v>0</v>
      </c>
      <c r="J1489" s="432">
        <v>31.77</v>
      </c>
    </row>
    <row r="1490" spans="1:11" x14ac:dyDescent="0.2">
      <c r="A1490" s="333" t="str">
        <f t="shared" si="23"/>
        <v>59809300TL</v>
      </c>
      <c r="B1490" t="s">
        <v>239</v>
      </c>
      <c r="D1490" t="s">
        <v>1867</v>
      </c>
      <c r="E1490" t="s">
        <v>240</v>
      </c>
      <c r="F1490" t="s">
        <v>2525</v>
      </c>
      <c r="G1490" s="432">
        <v>0</v>
      </c>
      <c r="H1490" s="432">
        <v>31.77</v>
      </c>
      <c r="I1490" s="432">
        <v>0</v>
      </c>
      <c r="J1490" s="432">
        <v>31.77</v>
      </c>
    </row>
    <row r="1491" spans="1:11" x14ac:dyDescent="0.2">
      <c r="A1491" s="333" t="str">
        <f t="shared" si="23"/>
        <v>598099TL</v>
      </c>
      <c r="B1491" t="s">
        <v>2994</v>
      </c>
      <c r="D1491" t="s">
        <v>1867</v>
      </c>
      <c r="E1491" t="s">
        <v>1648</v>
      </c>
      <c r="F1491" t="s">
        <v>2525</v>
      </c>
      <c r="G1491" s="432">
        <v>0</v>
      </c>
      <c r="H1491" s="432">
        <v>45.8</v>
      </c>
      <c r="I1491" s="432">
        <v>0</v>
      </c>
      <c r="J1491" s="432">
        <v>45.8</v>
      </c>
    </row>
    <row r="1492" spans="1:11" x14ac:dyDescent="0.2">
      <c r="A1492" s="333" t="str">
        <f t="shared" si="23"/>
        <v>5980999TL</v>
      </c>
      <c r="B1492" t="s">
        <v>2995</v>
      </c>
      <c r="D1492" t="s">
        <v>1867</v>
      </c>
      <c r="E1492" t="s">
        <v>1648</v>
      </c>
      <c r="F1492" t="s">
        <v>2525</v>
      </c>
      <c r="G1492" s="432">
        <v>0</v>
      </c>
      <c r="H1492" s="432">
        <v>45.8</v>
      </c>
      <c r="I1492" s="432">
        <v>0</v>
      </c>
      <c r="J1492" s="432">
        <v>45.8</v>
      </c>
    </row>
    <row r="1493" spans="1:11" x14ac:dyDescent="0.2">
      <c r="A1493" s="333" t="str">
        <f t="shared" si="23"/>
        <v>599TL</v>
      </c>
      <c r="B1493" t="s">
        <v>1649</v>
      </c>
      <c r="D1493" t="s">
        <v>1867</v>
      </c>
      <c r="E1493" t="s">
        <v>1650</v>
      </c>
      <c r="F1493" t="s">
        <v>2525</v>
      </c>
      <c r="G1493" s="432">
        <v>0</v>
      </c>
      <c r="H1493" s="432">
        <v>561.99</v>
      </c>
      <c r="I1493" s="432">
        <v>0</v>
      </c>
      <c r="J1493" s="432">
        <v>561.99</v>
      </c>
    </row>
    <row r="1494" spans="1:11" x14ac:dyDescent="0.2">
      <c r="A1494" s="333" t="str">
        <f t="shared" si="23"/>
        <v>59900TL</v>
      </c>
      <c r="B1494" t="s">
        <v>3512</v>
      </c>
      <c r="D1494" t="s">
        <v>1867</v>
      </c>
      <c r="E1494" t="s">
        <v>3192</v>
      </c>
      <c r="F1494" t="s">
        <v>2525</v>
      </c>
      <c r="G1494" s="432">
        <v>0</v>
      </c>
      <c r="H1494" s="432">
        <v>540.91999999999996</v>
      </c>
      <c r="I1494" s="432">
        <v>0</v>
      </c>
      <c r="J1494" s="432">
        <v>540.91999999999996</v>
      </c>
    </row>
    <row r="1495" spans="1:11" x14ac:dyDescent="0.2">
      <c r="A1495" s="333" t="str">
        <f t="shared" si="23"/>
        <v>599001TL</v>
      </c>
      <c r="B1495" t="s">
        <v>3513</v>
      </c>
      <c r="D1495" t="s">
        <v>1867</v>
      </c>
      <c r="E1495" t="s">
        <v>1976</v>
      </c>
      <c r="F1495" t="s">
        <v>2525</v>
      </c>
      <c r="G1495" s="432">
        <v>0</v>
      </c>
      <c r="H1495" s="432">
        <v>540.91999999999996</v>
      </c>
      <c r="I1495" s="432">
        <v>0</v>
      </c>
      <c r="J1495" s="432">
        <v>540.91999999999996</v>
      </c>
      <c r="K1495" s="331"/>
    </row>
    <row r="1496" spans="1:11" x14ac:dyDescent="0.2">
      <c r="A1496" s="333" t="str">
        <f t="shared" si="23"/>
        <v>59909TL</v>
      </c>
      <c r="B1496" t="s">
        <v>1651</v>
      </c>
      <c r="D1496" t="s">
        <v>1867</v>
      </c>
      <c r="E1496" t="s">
        <v>1648</v>
      </c>
      <c r="F1496" t="s">
        <v>2525</v>
      </c>
      <c r="G1496" s="432">
        <v>0</v>
      </c>
      <c r="H1496" s="432">
        <v>21.07</v>
      </c>
      <c r="I1496" s="432">
        <v>0</v>
      </c>
      <c r="J1496" s="432">
        <v>21.07</v>
      </c>
    </row>
    <row r="1497" spans="1:11" x14ac:dyDescent="0.2">
      <c r="A1497" s="333" t="str">
        <f t="shared" si="23"/>
        <v>599090TL</v>
      </c>
      <c r="B1497" t="s">
        <v>1729</v>
      </c>
      <c r="D1497" t="s">
        <v>1867</v>
      </c>
      <c r="E1497" t="s">
        <v>1730</v>
      </c>
      <c r="F1497" t="s">
        <v>2525</v>
      </c>
      <c r="G1497" s="432">
        <v>0</v>
      </c>
      <c r="H1497" s="432">
        <v>21.07</v>
      </c>
      <c r="I1497" s="432">
        <v>0</v>
      </c>
      <c r="J1497" s="432">
        <v>21.07</v>
      </c>
    </row>
    <row r="1498" spans="1:11" x14ac:dyDescent="0.2">
      <c r="A1498" s="333" t="str">
        <f t="shared" si="23"/>
        <v>5990900TL</v>
      </c>
      <c r="B1498" t="s">
        <v>1731</v>
      </c>
      <c r="D1498" t="s">
        <v>1867</v>
      </c>
      <c r="E1498" t="s">
        <v>1732</v>
      </c>
      <c r="F1498" t="s">
        <v>2525</v>
      </c>
      <c r="G1498" s="432">
        <v>0</v>
      </c>
      <c r="H1498" s="432">
        <v>21.07</v>
      </c>
      <c r="I1498" s="432">
        <v>0</v>
      </c>
      <c r="J1498" s="432">
        <v>21.07</v>
      </c>
    </row>
    <row r="1499" spans="1:11" x14ac:dyDescent="0.2">
      <c r="A1499" s="333" t="str">
        <f t="shared" si="23"/>
        <v>6TL</v>
      </c>
      <c r="B1499" t="s">
        <v>1652</v>
      </c>
      <c r="D1499" t="s">
        <v>1867</v>
      </c>
      <c r="E1499" t="s">
        <v>1653</v>
      </c>
      <c r="F1499" t="s">
        <v>2525</v>
      </c>
      <c r="G1499" s="432">
        <v>476797725.94</v>
      </c>
      <c r="H1499" s="432">
        <v>456682177.66000003</v>
      </c>
      <c r="I1499" s="432">
        <v>20115548.280000001</v>
      </c>
      <c r="J1499" s="432">
        <v>0</v>
      </c>
    </row>
    <row r="1500" spans="1:11" x14ac:dyDescent="0.2">
      <c r="A1500" s="333" t="str">
        <f t="shared" si="23"/>
        <v>608TL</v>
      </c>
      <c r="B1500" t="s">
        <v>1654</v>
      </c>
      <c r="D1500" t="s">
        <v>1867</v>
      </c>
      <c r="E1500" t="s">
        <v>1655</v>
      </c>
      <c r="F1500" t="s">
        <v>2525</v>
      </c>
      <c r="G1500" s="432">
        <v>732281.63</v>
      </c>
      <c r="H1500" s="432">
        <v>694277.89</v>
      </c>
      <c r="I1500" s="432">
        <v>38003.74</v>
      </c>
      <c r="J1500" s="432">
        <v>0</v>
      </c>
    </row>
    <row r="1501" spans="1:11" x14ac:dyDescent="0.2">
      <c r="A1501" s="333" t="str">
        <f t="shared" si="23"/>
        <v>60800TL</v>
      </c>
      <c r="B1501" t="s">
        <v>1656</v>
      </c>
      <c r="D1501" t="s">
        <v>1867</v>
      </c>
      <c r="E1501" t="s">
        <v>1657</v>
      </c>
      <c r="F1501" t="s">
        <v>2525</v>
      </c>
      <c r="G1501" s="432">
        <v>732281.63</v>
      </c>
      <c r="H1501" s="432">
        <v>694277.89</v>
      </c>
      <c r="I1501" s="432">
        <v>38003.74</v>
      </c>
      <c r="J1501" s="432">
        <v>0</v>
      </c>
    </row>
    <row r="1502" spans="1:11" x14ac:dyDescent="0.2">
      <c r="A1502" s="333" t="str">
        <f t="shared" si="23"/>
        <v>608001TL</v>
      </c>
      <c r="B1502" t="s">
        <v>1658</v>
      </c>
      <c r="D1502" t="s">
        <v>1867</v>
      </c>
      <c r="E1502" t="s">
        <v>1659</v>
      </c>
      <c r="F1502" t="s">
        <v>2525</v>
      </c>
      <c r="G1502" s="432">
        <v>171411.57</v>
      </c>
      <c r="H1502" s="432">
        <v>161007.97</v>
      </c>
      <c r="I1502" s="432">
        <v>10403.6</v>
      </c>
      <c r="J1502" s="432">
        <v>0</v>
      </c>
    </row>
    <row r="1503" spans="1:11" x14ac:dyDescent="0.2">
      <c r="A1503" s="333" t="str">
        <f t="shared" si="23"/>
        <v>608002TL</v>
      </c>
      <c r="B1503" t="s">
        <v>1660</v>
      </c>
      <c r="D1503" t="s">
        <v>1867</v>
      </c>
      <c r="E1503" t="s">
        <v>1167</v>
      </c>
      <c r="F1503" t="s">
        <v>2525</v>
      </c>
      <c r="G1503" s="432">
        <v>543750.98</v>
      </c>
      <c r="H1503" s="432">
        <v>516307.82</v>
      </c>
      <c r="I1503" s="432">
        <v>27443.16</v>
      </c>
      <c r="J1503" s="432">
        <v>0</v>
      </c>
    </row>
    <row r="1504" spans="1:11" x14ac:dyDescent="0.2">
      <c r="A1504" s="333" t="str">
        <f t="shared" si="23"/>
        <v>608003TL</v>
      </c>
      <c r="B1504" t="s">
        <v>241</v>
      </c>
      <c r="D1504" t="s">
        <v>1867</v>
      </c>
      <c r="E1504" t="s">
        <v>1169</v>
      </c>
      <c r="F1504" t="s">
        <v>2525</v>
      </c>
      <c r="G1504" s="432">
        <v>4656.93</v>
      </c>
      <c r="H1504" s="432">
        <v>4562</v>
      </c>
      <c r="I1504" s="432">
        <v>94.93</v>
      </c>
      <c r="J1504" s="432">
        <v>0</v>
      </c>
    </row>
    <row r="1505" spans="1:12" x14ac:dyDescent="0.2">
      <c r="A1505" s="333" t="str">
        <f t="shared" si="23"/>
        <v>608005TL</v>
      </c>
      <c r="B1505" t="s">
        <v>242</v>
      </c>
      <c r="D1505" t="s">
        <v>1867</v>
      </c>
      <c r="E1505" t="s">
        <v>1173</v>
      </c>
      <c r="F1505" t="s">
        <v>2525</v>
      </c>
      <c r="G1505" s="432">
        <v>12462.15</v>
      </c>
      <c r="H1505" s="432">
        <v>12400.1</v>
      </c>
      <c r="I1505" s="432">
        <v>62.05</v>
      </c>
      <c r="J1505" s="432">
        <v>0</v>
      </c>
    </row>
    <row r="1506" spans="1:12" x14ac:dyDescent="0.2">
      <c r="A1506" s="333" t="str">
        <f t="shared" si="23"/>
        <v>610TL</v>
      </c>
      <c r="B1506" t="s">
        <v>1662</v>
      </c>
      <c r="D1506" t="s">
        <v>1867</v>
      </c>
      <c r="E1506" t="s">
        <v>1663</v>
      </c>
      <c r="F1506" t="s">
        <v>2525</v>
      </c>
      <c r="G1506" s="432">
        <v>389644116.11000001</v>
      </c>
      <c r="H1506" s="432">
        <v>374922606.11000001</v>
      </c>
      <c r="I1506" s="432">
        <v>14721510</v>
      </c>
      <c r="J1506" s="432">
        <v>0</v>
      </c>
    </row>
    <row r="1507" spans="1:12" x14ac:dyDescent="0.2">
      <c r="A1507" s="333" t="str">
        <f t="shared" si="23"/>
        <v>61000TL</v>
      </c>
      <c r="B1507" t="s">
        <v>1664</v>
      </c>
      <c r="D1507" t="s">
        <v>1867</v>
      </c>
      <c r="E1507" t="s">
        <v>1657</v>
      </c>
      <c r="F1507" t="s">
        <v>2525</v>
      </c>
      <c r="G1507" s="432">
        <v>134297735.77000001</v>
      </c>
      <c r="H1507" s="432">
        <v>128207364.01000001</v>
      </c>
      <c r="I1507" s="432">
        <v>6090371.7599999998</v>
      </c>
      <c r="J1507" s="432">
        <v>0</v>
      </c>
    </row>
    <row r="1508" spans="1:12" x14ac:dyDescent="0.2">
      <c r="A1508" s="333" t="str">
        <f t="shared" si="23"/>
        <v>610001TL</v>
      </c>
      <c r="B1508" t="s">
        <v>1665</v>
      </c>
      <c r="D1508" t="s">
        <v>1867</v>
      </c>
      <c r="E1508" t="s">
        <v>1659</v>
      </c>
      <c r="F1508" t="s">
        <v>2525</v>
      </c>
      <c r="G1508" s="432">
        <v>2100208.89</v>
      </c>
      <c r="H1508" s="432">
        <v>1969810.41</v>
      </c>
      <c r="I1508" s="432">
        <v>130398.48</v>
      </c>
      <c r="J1508" s="432">
        <v>0</v>
      </c>
    </row>
    <row r="1509" spans="1:12" x14ac:dyDescent="0.2">
      <c r="A1509" s="333" t="str">
        <f t="shared" si="23"/>
        <v>610002TL</v>
      </c>
      <c r="B1509" t="s">
        <v>1666</v>
      </c>
      <c r="D1509" t="s">
        <v>1867</v>
      </c>
      <c r="E1509" t="s">
        <v>1167</v>
      </c>
      <c r="F1509" t="s">
        <v>2525</v>
      </c>
      <c r="G1509" s="432">
        <v>116138716.63</v>
      </c>
      <c r="H1509" s="432">
        <v>110543189.34999999</v>
      </c>
      <c r="I1509" s="432">
        <v>5595527.2800000003</v>
      </c>
      <c r="J1509" s="432">
        <v>0</v>
      </c>
    </row>
    <row r="1510" spans="1:12" x14ac:dyDescent="0.2">
      <c r="A1510" s="333" t="str">
        <f t="shared" si="23"/>
        <v>610003TL</v>
      </c>
      <c r="B1510" t="s">
        <v>1667</v>
      </c>
      <c r="D1510" t="s">
        <v>1867</v>
      </c>
      <c r="E1510" t="s">
        <v>1169</v>
      </c>
      <c r="F1510" t="s">
        <v>2525</v>
      </c>
      <c r="G1510" s="432">
        <v>11950364.51</v>
      </c>
      <c r="H1510" s="432">
        <v>11703493.48</v>
      </c>
      <c r="I1510" s="432">
        <v>246871.03</v>
      </c>
      <c r="J1510" s="432">
        <v>0</v>
      </c>
      <c r="K1510" s="339"/>
    </row>
    <row r="1511" spans="1:12" x14ac:dyDescent="0.2">
      <c r="A1511" s="333" t="str">
        <f t="shared" si="23"/>
        <v>610004TL</v>
      </c>
      <c r="B1511" t="s">
        <v>1668</v>
      </c>
      <c r="D1511" t="s">
        <v>1867</v>
      </c>
      <c r="E1511" t="s">
        <v>1171</v>
      </c>
      <c r="F1511" t="s">
        <v>2525</v>
      </c>
      <c r="G1511" s="432">
        <v>447494.33</v>
      </c>
      <c r="H1511" s="432">
        <v>444291.46</v>
      </c>
      <c r="I1511" s="432">
        <v>3202.87</v>
      </c>
      <c r="J1511" s="432">
        <v>0</v>
      </c>
      <c r="K1511" s="330"/>
      <c r="L1511" s="331"/>
    </row>
    <row r="1512" spans="1:12" x14ac:dyDescent="0.2">
      <c r="A1512" s="333" t="str">
        <f t="shared" si="23"/>
        <v>610005TL</v>
      </c>
      <c r="B1512" t="s">
        <v>1669</v>
      </c>
      <c r="D1512" t="s">
        <v>1867</v>
      </c>
      <c r="E1512" t="s">
        <v>1173</v>
      </c>
      <c r="F1512" t="s">
        <v>2525</v>
      </c>
      <c r="G1512" s="432">
        <v>1781824.66</v>
      </c>
      <c r="H1512" s="432">
        <v>1772942.93</v>
      </c>
      <c r="I1512" s="432">
        <v>8881.73</v>
      </c>
      <c r="J1512" s="432">
        <v>0</v>
      </c>
    </row>
    <row r="1513" spans="1:12" x14ac:dyDescent="0.2">
      <c r="A1513" s="333" t="str">
        <f t="shared" si="23"/>
        <v>610006TL</v>
      </c>
      <c r="B1513" t="s">
        <v>3194</v>
      </c>
      <c r="D1513" t="s">
        <v>1867</v>
      </c>
      <c r="E1513" t="s">
        <v>1173</v>
      </c>
      <c r="F1513" t="s">
        <v>2525</v>
      </c>
      <c r="G1513" s="432">
        <v>1879126.75</v>
      </c>
      <c r="H1513" s="432">
        <v>1773636.38</v>
      </c>
      <c r="I1513" s="432">
        <v>105490.37</v>
      </c>
      <c r="J1513" s="432">
        <v>0</v>
      </c>
    </row>
    <row r="1514" spans="1:12" x14ac:dyDescent="0.2">
      <c r="A1514" s="333" t="str">
        <f t="shared" si="23"/>
        <v>61001TL</v>
      </c>
      <c r="B1514" t="s">
        <v>1670</v>
      </c>
      <c r="D1514" t="s">
        <v>1867</v>
      </c>
      <c r="E1514" t="s">
        <v>1657</v>
      </c>
      <c r="F1514" t="s">
        <v>2525</v>
      </c>
      <c r="G1514" s="432">
        <v>2001965.5</v>
      </c>
      <c r="H1514" s="432">
        <v>1990684.95</v>
      </c>
      <c r="I1514" s="432">
        <v>11280.55</v>
      </c>
      <c r="J1514" s="432">
        <v>0</v>
      </c>
    </row>
    <row r="1515" spans="1:12" x14ac:dyDescent="0.2">
      <c r="A1515" s="333" t="str">
        <f t="shared" si="23"/>
        <v>610019TL</v>
      </c>
      <c r="B1515" t="s">
        <v>1671</v>
      </c>
      <c r="D1515" t="s">
        <v>1867</v>
      </c>
      <c r="E1515" t="s">
        <v>1672</v>
      </c>
      <c r="F1515" t="s">
        <v>2525</v>
      </c>
      <c r="G1515" s="432">
        <v>2001965.5</v>
      </c>
      <c r="H1515" s="432">
        <v>1990684.95</v>
      </c>
      <c r="I1515" s="432">
        <v>11280.55</v>
      </c>
      <c r="J1515" s="432">
        <v>0</v>
      </c>
    </row>
    <row r="1516" spans="1:12" x14ac:dyDescent="0.2">
      <c r="A1516" s="333" t="str">
        <f t="shared" si="23"/>
        <v>6100190TL</v>
      </c>
      <c r="B1516" t="s">
        <v>1673</v>
      </c>
      <c r="D1516" t="s">
        <v>1867</v>
      </c>
      <c r="E1516" t="s">
        <v>1174</v>
      </c>
      <c r="F1516" t="s">
        <v>2525</v>
      </c>
      <c r="G1516" s="432">
        <v>2001965.5</v>
      </c>
      <c r="H1516" s="432">
        <v>1990684.95</v>
      </c>
      <c r="I1516" s="432">
        <v>11280.55</v>
      </c>
      <c r="J1516" s="432">
        <v>0</v>
      </c>
      <c r="K1516" s="330"/>
    </row>
    <row r="1517" spans="1:12" x14ac:dyDescent="0.2">
      <c r="A1517" s="333" t="str">
        <f t="shared" si="23"/>
        <v>61020TL</v>
      </c>
      <c r="B1517" t="s">
        <v>1674</v>
      </c>
      <c r="D1517" t="s">
        <v>1867</v>
      </c>
      <c r="E1517" t="s">
        <v>1675</v>
      </c>
      <c r="F1517" t="s">
        <v>2525</v>
      </c>
      <c r="G1517" s="432">
        <v>93324.22</v>
      </c>
      <c r="H1517" s="432">
        <v>55774.63</v>
      </c>
      <c r="I1517" s="432">
        <v>37549.589999999997</v>
      </c>
      <c r="J1517" s="432">
        <v>0</v>
      </c>
    </row>
    <row r="1518" spans="1:12" x14ac:dyDescent="0.2">
      <c r="A1518" s="333" t="str">
        <f t="shared" si="23"/>
        <v>610201TL</v>
      </c>
      <c r="B1518" t="s">
        <v>2996</v>
      </c>
      <c r="D1518" t="s">
        <v>1867</v>
      </c>
      <c r="E1518" t="s">
        <v>1659</v>
      </c>
      <c r="F1518" t="s">
        <v>2525</v>
      </c>
      <c r="G1518" s="432">
        <v>93324.22</v>
      </c>
      <c r="H1518" s="432">
        <v>55774.63</v>
      </c>
      <c r="I1518" s="432">
        <v>37549.589999999997</v>
      </c>
      <c r="J1518" s="432">
        <v>0</v>
      </c>
    </row>
    <row r="1519" spans="1:12" x14ac:dyDescent="0.2">
      <c r="A1519" s="333" t="str">
        <f t="shared" si="23"/>
        <v>61021TL</v>
      </c>
      <c r="B1519" t="s">
        <v>1676</v>
      </c>
      <c r="D1519" t="s">
        <v>1867</v>
      </c>
      <c r="E1519" t="s">
        <v>1677</v>
      </c>
      <c r="F1519" t="s">
        <v>2525</v>
      </c>
      <c r="G1519" s="432">
        <v>247627710.81999999</v>
      </c>
      <c r="H1519" s="432">
        <v>239419670.09999999</v>
      </c>
      <c r="I1519" s="432">
        <v>8208040.7199999997</v>
      </c>
      <c r="J1519" s="432">
        <v>0</v>
      </c>
      <c r="K1519" s="330"/>
    </row>
    <row r="1520" spans="1:12" x14ac:dyDescent="0.2">
      <c r="A1520" s="333" t="str">
        <f t="shared" si="23"/>
        <v>610211TL</v>
      </c>
      <c r="B1520" t="s">
        <v>1678</v>
      </c>
      <c r="D1520" t="s">
        <v>1867</v>
      </c>
      <c r="E1520" t="s">
        <v>1659</v>
      </c>
      <c r="F1520" t="s">
        <v>2525</v>
      </c>
      <c r="G1520" s="432">
        <v>5941266.1900000004</v>
      </c>
      <c r="H1520" s="432">
        <v>3573497.8</v>
      </c>
      <c r="I1520" s="432">
        <v>2367768.39</v>
      </c>
      <c r="J1520" s="432">
        <v>0</v>
      </c>
    </row>
    <row r="1521" spans="1:12" x14ac:dyDescent="0.2">
      <c r="A1521" s="333" t="str">
        <f t="shared" si="23"/>
        <v>610212TL</v>
      </c>
      <c r="B1521" t="s">
        <v>1679</v>
      </c>
      <c r="D1521" t="s">
        <v>1867</v>
      </c>
      <c r="E1521" t="s">
        <v>1167</v>
      </c>
      <c r="F1521" t="s">
        <v>2525</v>
      </c>
      <c r="G1521" s="432">
        <v>170970440.58000001</v>
      </c>
      <c r="H1521" s="432">
        <v>166119259.58000001</v>
      </c>
      <c r="I1521" s="432">
        <v>4851181</v>
      </c>
      <c r="J1521" s="432">
        <v>0</v>
      </c>
    </row>
    <row r="1522" spans="1:12" x14ac:dyDescent="0.2">
      <c r="A1522" s="333" t="str">
        <f t="shared" si="23"/>
        <v>610213TL</v>
      </c>
      <c r="B1522" t="s">
        <v>453</v>
      </c>
      <c r="D1522" t="s">
        <v>1867</v>
      </c>
      <c r="E1522" t="s">
        <v>1169</v>
      </c>
      <c r="F1522" t="s">
        <v>2525</v>
      </c>
      <c r="G1522" s="432">
        <v>25836845.780000001</v>
      </c>
      <c r="H1522" s="432">
        <v>25297778.600000001</v>
      </c>
      <c r="I1522" s="432">
        <v>539067.18000000005</v>
      </c>
      <c r="J1522" s="432">
        <v>0</v>
      </c>
      <c r="K1522" s="330"/>
    </row>
    <row r="1523" spans="1:12" x14ac:dyDescent="0.2">
      <c r="A1523" s="333" t="str">
        <f t="shared" si="23"/>
        <v>610214TL</v>
      </c>
      <c r="B1523" t="s">
        <v>243</v>
      </c>
      <c r="D1523" t="s">
        <v>1867</v>
      </c>
      <c r="E1523" t="s">
        <v>1171</v>
      </c>
      <c r="F1523" t="s">
        <v>2525</v>
      </c>
      <c r="G1523" s="432">
        <v>44837216.18</v>
      </c>
      <c r="H1523" s="432">
        <v>44387192.030000001</v>
      </c>
      <c r="I1523" s="432">
        <v>450024.15</v>
      </c>
      <c r="J1523" s="432">
        <v>0</v>
      </c>
    </row>
    <row r="1524" spans="1:12" x14ac:dyDescent="0.2">
      <c r="A1524" s="333" t="str">
        <f t="shared" si="23"/>
        <v>610215TL</v>
      </c>
      <c r="B1524" t="s">
        <v>2761</v>
      </c>
      <c r="D1524" t="s">
        <v>1867</v>
      </c>
      <c r="E1524" t="s">
        <v>1173</v>
      </c>
      <c r="F1524" t="s">
        <v>2525</v>
      </c>
      <c r="G1524" s="432">
        <v>41942.089999999997</v>
      </c>
      <c r="H1524" s="432">
        <v>41942.089999999997</v>
      </c>
      <c r="I1524" s="432">
        <v>0</v>
      </c>
      <c r="J1524" s="432">
        <v>0</v>
      </c>
    </row>
    <row r="1525" spans="1:12" x14ac:dyDescent="0.2">
      <c r="A1525" s="333" t="str">
        <f t="shared" si="23"/>
        <v>61023TL</v>
      </c>
      <c r="B1525" t="s">
        <v>1680</v>
      </c>
      <c r="D1525" t="s">
        <v>1867</v>
      </c>
      <c r="E1525" t="s">
        <v>1681</v>
      </c>
      <c r="F1525" t="s">
        <v>2525</v>
      </c>
      <c r="G1525" s="432">
        <v>484324.44</v>
      </c>
      <c r="H1525" s="432">
        <v>462212.77</v>
      </c>
      <c r="I1525" s="432">
        <v>22111.67</v>
      </c>
      <c r="J1525" s="432">
        <v>0</v>
      </c>
      <c r="K1525" s="330"/>
    </row>
    <row r="1526" spans="1:12" x14ac:dyDescent="0.2">
      <c r="A1526" s="333" t="str">
        <f t="shared" si="23"/>
        <v>610231TL</v>
      </c>
      <c r="B1526" t="s">
        <v>1682</v>
      </c>
      <c r="D1526" t="s">
        <v>1867</v>
      </c>
      <c r="E1526" t="s">
        <v>1659</v>
      </c>
      <c r="F1526" t="s">
        <v>2525</v>
      </c>
      <c r="G1526" s="432">
        <v>488.45</v>
      </c>
      <c r="H1526" s="432">
        <v>456.93</v>
      </c>
      <c r="I1526" s="432">
        <v>31.52</v>
      </c>
      <c r="J1526" s="432">
        <v>0</v>
      </c>
    </row>
    <row r="1527" spans="1:12" x14ac:dyDescent="0.2">
      <c r="A1527" s="333" t="str">
        <f t="shared" si="23"/>
        <v>610232TL</v>
      </c>
      <c r="B1527" t="s">
        <v>244</v>
      </c>
      <c r="D1527" t="s">
        <v>1867</v>
      </c>
      <c r="E1527" t="s">
        <v>1167</v>
      </c>
      <c r="F1527" t="s">
        <v>2525</v>
      </c>
      <c r="G1527" s="432">
        <v>483835.99</v>
      </c>
      <c r="H1527" s="432">
        <v>461755.84</v>
      </c>
      <c r="I1527" s="432">
        <v>22080.15</v>
      </c>
      <c r="J1527" s="432">
        <v>0</v>
      </c>
    </row>
    <row r="1528" spans="1:12" x14ac:dyDescent="0.2">
      <c r="A1528" s="372" t="str">
        <f t="shared" si="23"/>
        <v>61040TL</v>
      </c>
      <c r="B1528" s="372" t="s">
        <v>1683</v>
      </c>
      <c r="C1528" s="372"/>
      <c r="D1528" s="372" t="s">
        <v>1867</v>
      </c>
      <c r="E1528" s="372" t="s">
        <v>1684</v>
      </c>
      <c r="F1528" t="s">
        <v>2525</v>
      </c>
      <c r="G1528" s="432">
        <v>5139055.3600000003</v>
      </c>
      <c r="H1528" s="432">
        <v>4786899.6500000004</v>
      </c>
      <c r="I1528" s="433">
        <v>352155.71</v>
      </c>
      <c r="J1528" s="432">
        <v>0</v>
      </c>
      <c r="K1528" s="330"/>
      <c r="L1528" s="331"/>
    </row>
    <row r="1529" spans="1:12" x14ac:dyDescent="0.2">
      <c r="A1529" s="333" t="str">
        <f t="shared" si="23"/>
        <v>610401TL</v>
      </c>
      <c r="B1529" t="s">
        <v>2997</v>
      </c>
      <c r="D1529" t="s">
        <v>1867</v>
      </c>
      <c r="E1529" t="s">
        <v>2998</v>
      </c>
      <c r="F1529" t="s">
        <v>2525</v>
      </c>
      <c r="G1529" s="432">
        <v>5139055.3600000003</v>
      </c>
      <c r="H1529" s="432">
        <v>4786899.6500000004</v>
      </c>
      <c r="I1529" s="432">
        <v>352155.71</v>
      </c>
      <c r="J1529" s="432">
        <v>0</v>
      </c>
    </row>
    <row r="1530" spans="1:12" x14ac:dyDescent="0.2">
      <c r="A1530" s="333" t="str">
        <f t="shared" si="23"/>
        <v>6104010TL</v>
      </c>
      <c r="B1530" t="s">
        <v>2999</v>
      </c>
      <c r="D1530" t="s">
        <v>1867</v>
      </c>
      <c r="E1530" t="s">
        <v>2998</v>
      </c>
      <c r="F1530" t="s">
        <v>2525</v>
      </c>
      <c r="G1530" s="432">
        <v>5139055.3600000003</v>
      </c>
      <c r="H1530" s="432">
        <v>4786899.6500000004</v>
      </c>
      <c r="I1530" s="432">
        <v>352155.71</v>
      </c>
      <c r="J1530" s="432">
        <v>0</v>
      </c>
    </row>
    <row r="1531" spans="1:12" x14ac:dyDescent="0.2">
      <c r="A1531" s="333" t="str">
        <f t="shared" si="23"/>
        <v>61040100TL</v>
      </c>
      <c r="B1531" t="s">
        <v>3000</v>
      </c>
      <c r="D1531" t="s">
        <v>1867</v>
      </c>
      <c r="E1531" t="s">
        <v>1659</v>
      </c>
      <c r="F1531" t="s">
        <v>2525</v>
      </c>
      <c r="G1531" s="432">
        <v>5139055.3600000003</v>
      </c>
      <c r="H1531" s="432">
        <v>4786899.6500000004</v>
      </c>
      <c r="I1531" s="432">
        <v>352155.71</v>
      </c>
      <c r="J1531" s="432">
        <v>0</v>
      </c>
      <c r="K1531" s="331"/>
    </row>
    <row r="1532" spans="1:12" x14ac:dyDescent="0.2">
      <c r="A1532" s="333" t="str">
        <f t="shared" si="23"/>
        <v>611TL</v>
      </c>
      <c r="B1532" t="s">
        <v>1685</v>
      </c>
      <c r="D1532" t="s">
        <v>1867</v>
      </c>
      <c r="E1532" t="s">
        <v>1686</v>
      </c>
      <c r="F1532" t="s">
        <v>2525</v>
      </c>
      <c r="G1532" s="432">
        <v>82011811.260000005</v>
      </c>
      <c r="H1532" s="432">
        <v>80606639.790000007</v>
      </c>
      <c r="I1532" s="432">
        <v>1405171.47</v>
      </c>
      <c r="J1532" s="432">
        <v>0</v>
      </c>
    </row>
    <row r="1533" spans="1:12" x14ac:dyDescent="0.2">
      <c r="A1533" s="333" t="str">
        <f t="shared" si="23"/>
        <v>61100TL</v>
      </c>
      <c r="B1533" t="s">
        <v>1687</v>
      </c>
      <c r="D1533" t="s">
        <v>1867</v>
      </c>
      <c r="E1533" t="s">
        <v>1688</v>
      </c>
      <c r="F1533" t="s">
        <v>2525</v>
      </c>
      <c r="G1533" s="432">
        <v>80989749.049999997</v>
      </c>
      <c r="H1533" s="432">
        <v>79634846.549999997</v>
      </c>
      <c r="I1533" s="432">
        <v>1354902.5</v>
      </c>
      <c r="J1533" s="432">
        <v>0</v>
      </c>
    </row>
    <row r="1534" spans="1:12" x14ac:dyDescent="0.2">
      <c r="A1534" s="333" t="str">
        <f t="shared" si="23"/>
        <v>611001TL</v>
      </c>
      <c r="B1534" t="s">
        <v>1689</v>
      </c>
      <c r="D1534" t="s">
        <v>1867</v>
      </c>
      <c r="E1534" t="s">
        <v>1659</v>
      </c>
      <c r="F1534" t="s">
        <v>2525</v>
      </c>
      <c r="G1534" s="432">
        <v>354453.05</v>
      </c>
      <c r="H1534" s="432">
        <v>308897.95</v>
      </c>
      <c r="I1534" s="432">
        <v>45555.1</v>
      </c>
      <c r="J1534" s="432">
        <v>0</v>
      </c>
    </row>
    <row r="1535" spans="1:12" x14ac:dyDescent="0.2">
      <c r="A1535" s="333" t="str">
        <f t="shared" si="23"/>
        <v>611002TL</v>
      </c>
      <c r="B1535" t="s">
        <v>1690</v>
      </c>
      <c r="D1535" t="s">
        <v>1867</v>
      </c>
      <c r="E1535" t="s">
        <v>1167</v>
      </c>
      <c r="F1535" t="s">
        <v>2525</v>
      </c>
      <c r="G1535" s="432">
        <v>17635349.07</v>
      </c>
      <c r="H1535" s="432">
        <v>16751603.83</v>
      </c>
      <c r="I1535" s="432">
        <v>883745.24</v>
      </c>
      <c r="J1535" s="432">
        <v>0</v>
      </c>
      <c r="K1535" s="330"/>
    </row>
    <row r="1536" spans="1:12" x14ac:dyDescent="0.2">
      <c r="A1536" s="333" t="str">
        <f t="shared" si="23"/>
        <v>611003TL</v>
      </c>
      <c r="B1536" t="s">
        <v>1691</v>
      </c>
      <c r="D1536" t="s">
        <v>1867</v>
      </c>
      <c r="E1536" t="s">
        <v>1169</v>
      </c>
      <c r="F1536" t="s">
        <v>2525</v>
      </c>
      <c r="G1536" s="432">
        <v>224754.03</v>
      </c>
      <c r="H1536" s="432">
        <v>220293.21</v>
      </c>
      <c r="I1536" s="432">
        <v>4460.82</v>
      </c>
      <c r="J1536" s="432">
        <v>0</v>
      </c>
      <c r="K1536" s="365"/>
    </row>
    <row r="1537" spans="1:12" x14ac:dyDescent="0.2">
      <c r="A1537" s="333" t="str">
        <f t="shared" si="23"/>
        <v>611004TL</v>
      </c>
      <c r="B1537" t="s">
        <v>1692</v>
      </c>
      <c r="D1537" t="s">
        <v>1867</v>
      </c>
      <c r="E1537" t="s">
        <v>1171</v>
      </c>
      <c r="F1537" t="s">
        <v>2525</v>
      </c>
      <c r="G1537" s="432">
        <v>624089.22</v>
      </c>
      <c r="H1537" s="432">
        <v>616700.23</v>
      </c>
      <c r="I1537" s="432">
        <v>7388.99</v>
      </c>
      <c r="J1537" s="432">
        <v>0</v>
      </c>
    </row>
    <row r="1538" spans="1:12" x14ac:dyDescent="0.2">
      <c r="A1538" s="333" t="str">
        <f t="shared" si="23"/>
        <v>611005TL</v>
      </c>
      <c r="B1538" t="s">
        <v>1693</v>
      </c>
      <c r="D1538" t="s">
        <v>1867</v>
      </c>
      <c r="E1538" t="s">
        <v>1173</v>
      </c>
      <c r="F1538" t="s">
        <v>2525</v>
      </c>
      <c r="G1538" s="432">
        <v>62151103.68</v>
      </c>
      <c r="H1538" s="432">
        <v>61737351.329999998</v>
      </c>
      <c r="I1538" s="432">
        <v>413752.35</v>
      </c>
      <c r="J1538" s="432">
        <v>0</v>
      </c>
    </row>
    <row r="1539" spans="1:12" x14ac:dyDescent="0.2">
      <c r="A1539" s="372" t="str">
        <f t="shared" ref="A1539:A1602" si="24">CONCATENATE(B1539,D1539)</f>
        <v>61101TL</v>
      </c>
      <c r="B1539" s="372" t="s">
        <v>3514</v>
      </c>
      <c r="C1539" s="372"/>
      <c r="D1539" s="372" t="s">
        <v>1867</v>
      </c>
      <c r="E1539" s="372" t="s">
        <v>1684</v>
      </c>
      <c r="F1539" t="s">
        <v>2525</v>
      </c>
      <c r="G1539" s="432">
        <v>1022062.21</v>
      </c>
      <c r="H1539" s="432">
        <v>971793.24</v>
      </c>
      <c r="I1539" s="433">
        <v>50268.97</v>
      </c>
      <c r="J1539" s="432">
        <v>0</v>
      </c>
    </row>
    <row r="1540" spans="1:12" x14ac:dyDescent="0.2">
      <c r="A1540" s="333" t="str">
        <f t="shared" si="24"/>
        <v>611010TL</v>
      </c>
      <c r="B1540" t="s">
        <v>3515</v>
      </c>
      <c r="D1540" t="s">
        <v>1867</v>
      </c>
      <c r="E1540" t="s">
        <v>3516</v>
      </c>
      <c r="F1540" t="s">
        <v>2525</v>
      </c>
      <c r="G1540" s="432">
        <v>1013178.97</v>
      </c>
      <c r="H1540" s="432">
        <v>962910</v>
      </c>
      <c r="I1540" s="432">
        <v>50268.97</v>
      </c>
      <c r="J1540" s="432">
        <v>0</v>
      </c>
    </row>
    <row r="1541" spans="1:12" x14ac:dyDescent="0.2">
      <c r="A1541" s="333" t="str">
        <f t="shared" si="24"/>
        <v>6110101TL</v>
      </c>
      <c r="B1541" t="s">
        <v>3517</v>
      </c>
      <c r="D1541" t="s">
        <v>1867</v>
      </c>
      <c r="E1541" t="s">
        <v>2998</v>
      </c>
      <c r="F1541" t="s">
        <v>2525</v>
      </c>
      <c r="G1541" s="432">
        <v>1013178.97</v>
      </c>
      <c r="H1541" s="432">
        <v>962910</v>
      </c>
      <c r="I1541" s="432">
        <v>50268.97</v>
      </c>
      <c r="J1541" s="432">
        <v>0</v>
      </c>
    </row>
    <row r="1542" spans="1:12" x14ac:dyDescent="0.2">
      <c r="A1542" s="333" t="str">
        <f t="shared" si="24"/>
        <v>611011TL</v>
      </c>
      <c r="B1542" t="s">
        <v>3518</v>
      </c>
      <c r="D1542" t="s">
        <v>1867</v>
      </c>
      <c r="E1542" t="s">
        <v>3519</v>
      </c>
      <c r="F1542" t="s">
        <v>2525</v>
      </c>
      <c r="G1542" s="432">
        <v>8883.24</v>
      </c>
      <c r="H1542" s="432">
        <v>8883.24</v>
      </c>
      <c r="I1542" s="432">
        <v>0</v>
      </c>
      <c r="J1542" s="432">
        <v>0</v>
      </c>
    </row>
    <row r="1543" spans="1:12" x14ac:dyDescent="0.2">
      <c r="A1543" s="333" t="str">
        <f t="shared" si="24"/>
        <v>6110111TL</v>
      </c>
      <c r="B1543" t="s">
        <v>3520</v>
      </c>
      <c r="D1543" t="s">
        <v>1867</v>
      </c>
      <c r="E1543" t="s">
        <v>2998</v>
      </c>
      <c r="F1543" t="s">
        <v>2525</v>
      </c>
      <c r="G1543" s="432">
        <v>8883.24</v>
      </c>
      <c r="H1543" s="432">
        <v>8883.24</v>
      </c>
      <c r="I1543" s="432">
        <v>0</v>
      </c>
      <c r="J1543" s="432">
        <v>0</v>
      </c>
    </row>
    <row r="1544" spans="1:12" x14ac:dyDescent="0.2">
      <c r="A1544" s="333" t="str">
        <f t="shared" si="24"/>
        <v>650TL</v>
      </c>
      <c r="B1544" t="s">
        <v>1694</v>
      </c>
      <c r="D1544" t="s">
        <v>1867</v>
      </c>
      <c r="E1544" t="s">
        <v>1695</v>
      </c>
      <c r="F1544" t="s">
        <v>2525</v>
      </c>
      <c r="G1544" s="432">
        <v>3015471.74</v>
      </c>
      <c r="H1544" s="432">
        <v>0</v>
      </c>
      <c r="I1544" s="432">
        <v>3015471.74</v>
      </c>
      <c r="J1544" s="432">
        <v>0</v>
      </c>
    </row>
    <row r="1545" spans="1:12" x14ac:dyDescent="0.2">
      <c r="A1545" s="333" t="str">
        <f t="shared" si="24"/>
        <v>65004TL</v>
      </c>
      <c r="B1545" t="s">
        <v>1698</v>
      </c>
      <c r="D1545" t="s">
        <v>1867</v>
      </c>
      <c r="E1545" t="s">
        <v>1643</v>
      </c>
      <c r="F1545" t="s">
        <v>2525</v>
      </c>
      <c r="G1545" s="432">
        <v>3015471.74</v>
      </c>
      <c r="H1545" s="432">
        <v>0</v>
      </c>
      <c r="I1545" s="432">
        <v>3015471.74</v>
      </c>
      <c r="J1545" s="432">
        <v>0</v>
      </c>
    </row>
    <row r="1546" spans="1:12" x14ac:dyDescent="0.2">
      <c r="A1546" s="333" t="str">
        <f t="shared" si="24"/>
        <v>651TL</v>
      </c>
      <c r="B1546" t="s">
        <v>3003</v>
      </c>
      <c r="D1546" t="s">
        <v>1867</v>
      </c>
      <c r="E1546" t="s">
        <v>1695</v>
      </c>
      <c r="F1546" t="s">
        <v>2525</v>
      </c>
      <c r="G1546" s="432">
        <v>934121.95</v>
      </c>
      <c r="H1546" s="432">
        <v>0</v>
      </c>
      <c r="I1546" s="432">
        <v>934121.95</v>
      </c>
      <c r="J1546" s="432">
        <v>0</v>
      </c>
      <c r="K1546" s="330"/>
      <c r="L1546" s="331"/>
    </row>
    <row r="1547" spans="1:12" x14ac:dyDescent="0.2">
      <c r="A1547" s="333" t="str">
        <f t="shared" si="24"/>
        <v>65104TL</v>
      </c>
      <c r="B1547" t="s">
        <v>3004</v>
      </c>
      <c r="D1547" t="s">
        <v>1867</v>
      </c>
      <c r="E1547" t="s">
        <v>3005</v>
      </c>
      <c r="F1547" t="s">
        <v>2525</v>
      </c>
      <c r="G1547" s="432">
        <v>934121.95</v>
      </c>
      <c r="H1547" s="432">
        <v>0</v>
      </c>
      <c r="I1547" s="432">
        <v>934121.95</v>
      </c>
      <c r="J1547" s="432">
        <v>0</v>
      </c>
    </row>
    <row r="1548" spans="1:12" x14ac:dyDescent="0.2">
      <c r="A1548" s="333" t="str">
        <f t="shared" si="24"/>
        <v>698TL</v>
      </c>
      <c r="B1548" t="s">
        <v>246</v>
      </c>
      <c r="D1548" t="s">
        <v>1867</v>
      </c>
      <c r="E1548" t="s">
        <v>247</v>
      </c>
      <c r="F1548" t="s">
        <v>2525</v>
      </c>
      <c r="G1548" s="432">
        <v>459923.25</v>
      </c>
      <c r="H1548" s="432">
        <v>458653.87</v>
      </c>
      <c r="I1548" s="432">
        <v>1269.3800000000001</v>
      </c>
      <c r="J1548" s="432">
        <v>0</v>
      </c>
    </row>
    <row r="1549" spans="1:12" x14ac:dyDescent="0.2">
      <c r="A1549" s="333" t="str">
        <f t="shared" si="24"/>
        <v>69800TL</v>
      </c>
      <c r="B1549" t="s">
        <v>2762</v>
      </c>
      <c r="D1549" t="s">
        <v>1867</v>
      </c>
      <c r="E1549" t="s">
        <v>2763</v>
      </c>
      <c r="F1549" t="s">
        <v>2525</v>
      </c>
      <c r="G1549" s="432">
        <v>1269.3800000000001</v>
      </c>
      <c r="H1549" s="432">
        <v>0</v>
      </c>
      <c r="I1549" s="432">
        <v>1269.3800000000001</v>
      </c>
      <c r="J1549" s="432">
        <v>0</v>
      </c>
    </row>
    <row r="1550" spans="1:12" x14ac:dyDescent="0.2">
      <c r="A1550" s="333" t="str">
        <f t="shared" si="24"/>
        <v>698001TL</v>
      </c>
      <c r="B1550" t="s">
        <v>2764</v>
      </c>
      <c r="D1550" t="s">
        <v>1867</v>
      </c>
      <c r="E1550" t="s">
        <v>307</v>
      </c>
      <c r="F1550" t="s">
        <v>2525</v>
      </c>
      <c r="G1550" s="432">
        <v>1269.3800000000001</v>
      </c>
      <c r="H1550" s="432">
        <v>0</v>
      </c>
      <c r="I1550" s="432">
        <v>1269.3800000000001</v>
      </c>
      <c r="J1550" s="432">
        <v>0</v>
      </c>
    </row>
    <row r="1551" spans="1:12" x14ac:dyDescent="0.2">
      <c r="A1551" s="333" t="str">
        <f t="shared" si="24"/>
        <v>69809TL</v>
      </c>
      <c r="B1551" t="s">
        <v>248</v>
      </c>
      <c r="D1551" t="s">
        <v>1867</v>
      </c>
      <c r="E1551" t="s">
        <v>249</v>
      </c>
      <c r="F1551" t="s">
        <v>2525</v>
      </c>
      <c r="G1551" s="432">
        <v>458653.87</v>
      </c>
      <c r="H1551" s="432">
        <v>458653.87</v>
      </c>
      <c r="I1551" s="432">
        <v>0</v>
      </c>
      <c r="J1551" s="432">
        <v>0</v>
      </c>
      <c r="L1551" s="101"/>
    </row>
    <row r="1552" spans="1:12" x14ac:dyDescent="0.2">
      <c r="A1552" s="333" t="str">
        <f t="shared" si="24"/>
        <v>698090TL</v>
      </c>
      <c r="B1552" t="s">
        <v>250</v>
      </c>
      <c r="D1552" t="s">
        <v>1867</v>
      </c>
      <c r="E1552" t="s">
        <v>793</v>
      </c>
      <c r="F1552" t="s">
        <v>2525</v>
      </c>
      <c r="G1552" s="432">
        <v>458653.87</v>
      </c>
      <c r="H1552" s="432">
        <v>458653.87</v>
      </c>
      <c r="I1552" s="432">
        <v>0</v>
      </c>
      <c r="J1552" s="432">
        <v>0</v>
      </c>
    </row>
    <row r="1553" spans="1:10" x14ac:dyDescent="0.2">
      <c r="A1553" s="333" t="str">
        <f t="shared" si="24"/>
        <v>6980900TL</v>
      </c>
      <c r="B1553" t="s">
        <v>251</v>
      </c>
      <c r="D1553" t="s">
        <v>1867</v>
      </c>
      <c r="E1553" t="s">
        <v>252</v>
      </c>
      <c r="F1553" t="s">
        <v>2525</v>
      </c>
      <c r="G1553" s="432">
        <v>458653.87</v>
      </c>
      <c r="H1553" s="432">
        <v>458653.87</v>
      </c>
      <c r="I1553" s="432">
        <v>0</v>
      </c>
      <c r="J1553" s="432">
        <v>0</v>
      </c>
    </row>
    <row r="1554" spans="1:10" x14ac:dyDescent="0.2">
      <c r="A1554" s="333" t="str">
        <f t="shared" si="24"/>
        <v>7TL</v>
      </c>
      <c r="B1554" t="s">
        <v>1699</v>
      </c>
      <c r="D1554" t="s">
        <v>1867</v>
      </c>
      <c r="E1554" t="s">
        <v>1700</v>
      </c>
      <c r="F1554" t="s">
        <v>2525</v>
      </c>
      <c r="G1554" s="432">
        <v>269226225.54000002</v>
      </c>
      <c r="H1554" s="432">
        <v>283586269.16000003</v>
      </c>
      <c r="I1554" s="432">
        <v>0</v>
      </c>
      <c r="J1554" s="432">
        <f>14360043.62-3281.02</f>
        <v>14356762.6</v>
      </c>
    </row>
    <row r="1555" spans="1:10" x14ac:dyDescent="0.2">
      <c r="A1555" s="333" t="str">
        <f t="shared" si="24"/>
        <v>711TL</v>
      </c>
      <c r="B1555" t="s">
        <v>3195</v>
      </c>
      <c r="D1555" t="s">
        <v>1867</v>
      </c>
      <c r="E1555" t="s">
        <v>3196</v>
      </c>
      <c r="F1555" t="s">
        <v>2525</v>
      </c>
      <c r="G1555" s="432">
        <v>1186890.29</v>
      </c>
      <c r="H1555" s="432">
        <v>1213580.8500000001</v>
      </c>
      <c r="I1555" s="432">
        <v>0</v>
      </c>
      <c r="J1555" s="432">
        <v>26690.560000000001</v>
      </c>
    </row>
    <row r="1556" spans="1:10" x14ac:dyDescent="0.2">
      <c r="A1556" s="333" t="str">
        <f t="shared" si="24"/>
        <v>71100TL</v>
      </c>
      <c r="B1556" t="s">
        <v>3197</v>
      </c>
      <c r="D1556" t="s">
        <v>1867</v>
      </c>
      <c r="E1556" t="s">
        <v>3198</v>
      </c>
      <c r="F1556" t="s">
        <v>2525</v>
      </c>
      <c r="G1556" s="432">
        <v>1186890.29</v>
      </c>
      <c r="H1556" s="432">
        <v>1213580.8500000001</v>
      </c>
      <c r="I1556" s="432">
        <v>0</v>
      </c>
      <c r="J1556" s="432">
        <v>26690.560000000001</v>
      </c>
    </row>
    <row r="1557" spans="1:10" x14ac:dyDescent="0.2">
      <c r="A1557" s="333" t="str">
        <f t="shared" si="24"/>
        <v>714TL</v>
      </c>
      <c r="B1557" t="s">
        <v>1701</v>
      </c>
      <c r="D1557" t="s">
        <v>1867</v>
      </c>
      <c r="E1557" t="s">
        <v>1702</v>
      </c>
      <c r="F1557" t="s">
        <v>2525</v>
      </c>
      <c r="G1557" s="432">
        <v>4906089.8600000003</v>
      </c>
      <c r="H1557" s="432">
        <v>5050694.2300000004</v>
      </c>
      <c r="I1557" s="432">
        <v>0</v>
      </c>
      <c r="J1557" s="432">
        <v>144604.37</v>
      </c>
    </row>
    <row r="1558" spans="1:10" x14ac:dyDescent="0.2">
      <c r="A1558" s="333" t="str">
        <f t="shared" si="24"/>
        <v>71400TL</v>
      </c>
      <c r="B1558" t="s">
        <v>1703</v>
      </c>
      <c r="D1558" t="s">
        <v>1867</v>
      </c>
      <c r="E1558" t="s">
        <v>1704</v>
      </c>
      <c r="F1558" t="s">
        <v>2525</v>
      </c>
      <c r="G1558" s="432">
        <v>4906089.8600000003</v>
      </c>
      <c r="H1558" s="432">
        <v>5050694.2300000004</v>
      </c>
      <c r="I1558" s="432">
        <v>0</v>
      </c>
      <c r="J1558" s="432">
        <v>144604.37</v>
      </c>
    </row>
    <row r="1559" spans="1:10" x14ac:dyDescent="0.2">
      <c r="A1559" s="333" t="str">
        <f t="shared" si="24"/>
        <v>714009TL</v>
      </c>
      <c r="B1559" t="s">
        <v>1705</v>
      </c>
      <c r="D1559" t="s">
        <v>1867</v>
      </c>
      <c r="E1559" t="s">
        <v>793</v>
      </c>
      <c r="F1559" t="s">
        <v>2525</v>
      </c>
      <c r="G1559" s="432">
        <v>4906089.8600000003</v>
      </c>
      <c r="H1559" s="432">
        <v>5050694.2300000004</v>
      </c>
      <c r="I1559" s="432">
        <v>0</v>
      </c>
      <c r="J1559" s="432">
        <v>144604.37</v>
      </c>
    </row>
    <row r="1560" spans="1:10" x14ac:dyDescent="0.2">
      <c r="A1560" s="333" t="str">
        <f t="shared" si="24"/>
        <v>715TL</v>
      </c>
      <c r="B1560" t="s">
        <v>253</v>
      </c>
      <c r="D1560" t="s">
        <v>1867</v>
      </c>
      <c r="E1560" t="s">
        <v>254</v>
      </c>
      <c r="F1560" t="s">
        <v>2525</v>
      </c>
      <c r="G1560" s="432">
        <v>3573519.85</v>
      </c>
      <c r="H1560" s="432">
        <v>3655798.6</v>
      </c>
      <c r="I1560" s="432">
        <v>0</v>
      </c>
      <c r="J1560" s="432">
        <v>82278.75</v>
      </c>
    </row>
    <row r="1561" spans="1:10" x14ac:dyDescent="0.2">
      <c r="A1561" s="333" t="str">
        <f t="shared" si="24"/>
        <v>71500TL</v>
      </c>
      <c r="B1561" t="s">
        <v>255</v>
      </c>
      <c r="D1561" t="s">
        <v>1867</v>
      </c>
      <c r="E1561" t="s">
        <v>256</v>
      </c>
      <c r="F1561" t="s">
        <v>2525</v>
      </c>
      <c r="G1561" s="432">
        <v>3573519.85</v>
      </c>
      <c r="H1561" s="432">
        <v>3655798.6</v>
      </c>
      <c r="I1561" s="432">
        <v>0</v>
      </c>
      <c r="J1561" s="432">
        <v>82278.75</v>
      </c>
    </row>
    <row r="1562" spans="1:10" x14ac:dyDescent="0.2">
      <c r="A1562" s="333" t="str">
        <f t="shared" si="24"/>
        <v>715009TL</v>
      </c>
      <c r="B1562" t="s">
        <v>257</v>
      </c>
      <c r="D1562" t="s">
        <v>1867</v>
      </c>
      <c r="E1562" t="s">
        <v>256</v>
      </c>
      <c r="F1562" t="s">
        <v>2525</v>
      </c>
      <c r="G1562" s="432">
        <v>3573519.85</v>
      </c>
      <c r="H1562" s="432">
        <v>3655798.6</v>
      </c>
      <c r="I1562" s="432">
        <v>0</v>
      </c>
      <c r="J1562" s="432">
        <v>82278.75</v>
      </c>
    </row>
    <row r="1563" spans="1:10" x14ac:dyDescent="0.2">
      <c r="A1563" s="333" t="str">
        <f t="shared" si="24"/>
        <v>716TL</v>
      </c>
      <c r="B1563" t="s">
        <v>3006</v>
      </c>
      <c r="D1563" t="s">
        <v>1867</v>
      </c>
      <c r="E1563" t="s">
        <v>2982</v>
      </c>
      <c r="F1563" t="s">
        <v>2525</v>
      </c>
      <c r="G1563" s="432">
        <v>0</v>
      </c>
      <c r="H1563" s="432">
        <v>1123.94</v>
      </c>
      <c r="I1563" s="432">
        <v>0</v>
      </c>
      <c r="J1563" s="432">
        <v>1123.94</v>
      </c>
    </row>
    <row r="1564" spans="1:10" x14ac:dyDescent="0.2">
      <c r="A1564" s="333" t="str">
        <f t="shared" si="24"/>
        <v>71600TL</v>
      </c>
      <c r="B1564" t="s">
        <v>3007</v>
      </c>
      <c r="D1564" t="s">
        <v>1867</v>
      </c>
      <c r="E1564" t="s">
        <v>3008</v>
      </c>
      <c r="F1564" t="s">
        <v>2525</v>
      </c>
      <c r="G1564" s="432">
        <v>0</v>
      </c>
      <c r="H1564" s="432">
        <v>1123.94</v>
      </c>
      <c r="I1564" s="432">
        <v>0</v>
      </c>
      <c r="J1564" s="432">
        <v>1123.94</v>
      </c>
    </row>
    <row r="1565" spans="1:10" x14ac:dyDescent="0.2">
      <c r="A1565" s="333" t="str">
        <f t="shared" si="24"/>
        <v>716000TL</v>
      </c>
      <c r="B1565" t="s">
        <v>3009</v>
      </c>
      <c r="D1565" t="s">
        <v>1867</v>
      </c>
      <c r="E1565" t="s">
        <v>2778</v>
      </c>
      <c r="F1565" t="s">
        <v>2525</v>
      </c>
      <c r="G1565" s="432">
        <v>0</v>
      </c>
      <c r="H1565" s="432">
        <v>1123.94</v>
      </c>
      <c r="I1565" s="432">
        <v>0</v>
      </c>
      <c r="J1565" s="432">
        <v>1123.94</v>
      </c>
    </row>
    <row r="1566" spans="1:10" x14ac:dyDescent="0.2">
      <c r="A1566" s="333" t="str">
        <f t="shared" si="24"/>
        <v>734TL</v>
      </c>
      <c r="B1566" t="s">
        <v>2765</v>
      </c>
      <c r="D1566" t="s">
        <v>1867</v>
      </c>
      <c r="E1566" t="s">
        <v>2766</v>
      </c>
      <c r="F1566" t="s">
        <v>2525</v>
      </c>
      <c r="G1566" s="432">
        <v>0</v>
      </c>
      <c r="H1566" s="432">
        <v>64859.91</v>
      </c>
      <c r="I1566" s="432">
        <v>0</v>
      </c>
      <c r="J1566" s="432">
        <v>64859.91</v>
      </c>
    </row>
    <row r="1567" spans="1:10" x14ac:dyDescent="0.2">
      <c r="A1567" s="333" t="str">
        <f t="shared" si="24"/>
        <v>73400TL</v>
      </c>
      <c r="B1567" t="s">
        <v>2767</v>
      </c>
      <c r="D1567" t="s">
        <v>1867</v>
      </c>
      <c r="E1567" t="s">
        <v>2768</v>
      </c>
      <c r="F1567" t="s">
        <v>2525</v>
      </c>
      <c r="G1567" s="432">
        <v>0</v>
      </c>
      <c r="H1567" s="432">
        <v>64859.91</v>
      </c>
      <c r="I1567" s="432">
        <v>0</v>
      </c>
      <c r="J1567" s="432">
        <v>64859.91</v>
      </c>
    </row>
    <row r="1568" spans="1:10" x14ac:dyDescent="0.2">
      <c r="A1568" s="333" t="str">
        <f t="shared" si="24"/>
        <v>734000TL</v>
      </c>
      <c r="B1568" t="s">
        <v>2769</v>
      </c>
      <c r="D1568" t="s">
        <v>1867</v>
      </c>
      <c r="E1568" t="s">
        <v>2770</v>
      </c>
      <c r="F1568" t="s">
        <v>2525</v>
      </c>
      <c r="G1568" s="432">
        <v>0</v>
      </c>
      <c r="H1568" s="432">
        <v>64859.91</v>
      </c>
      <c r="I1568" s="432">
        <v>0</v>
      </c>
      <c r="J1568" s="432">
        <v>64859.91</v>
      </c>
    </row>
    <row r="1569" spans="1:11" x14ac:dyDescent="0.2">
      <c r="A1569" s="333" t="str">
        <f t="shared" si="24"/>
        <v>735TL</v>
      </c>
      <c r="B1569" t="s">
        <v>2771</v>
      </c>
      <c r="D1569" t="s">
        <v>1867</v>
      </c>
      <c r="E1569" t="s">
        <v>2772</v>
      </c>
      <c r="F1569" t="s">
        <v>2525</v>
      </c>
      <c r="G1569" s="432">
        <v>1396866.44</v>
      </c>
      <c r="H1569" s="432">
        <v>1438226.1</v>
      </c>
      <c r="I1569" s="432">
        <v>0</v>
      </c>
      <c r="J1569" s="432">
        <v>41359.660000000003</v>
      </c>
    </row>
    <row r="1570" spans="1:11" x14ac:dyDescent="0.2">
      <c r="A1570" s="333" t="str">
        <f t="shared" si="24"/>
        <v>73500TL</v>
      </c>
      <c r="B1570" t="s">
        <v>2773</v>
      </c>
      <c r="D1570" t="s">
        <v>1867</v>
      </c>
      <c r="E1570" t="s">
        <v>2768</v>
      </c>
      <c r="F1570" t="s">
        <v>2525</v>
      </c>
      <c r="G1570" s="432">
        <v>1396866.44</v>
      </c>
      <c r="H1570" s="432">
        <v>1438226.1</v>
      </c>
      <c r="I1570" s="432">
        <v>0</v>
      </c>
      <c r="J1570" s="432">
        <v>41359.660000000003</v>
      </c>
    </row>
    <row r="1571" spans="1:11" x14ac:dyDescent="0.2">
      <c r="A1571" s="333" t="str">
        <f t="shared" si="24"/>
        <v>735000TL</v>
      </c>
      <c r="B1571" t="s">
        <v>2774</v>
      </c>
      <c r="D1571" t="s">
        <v>1867</v>
      </c>
      <c r="E1571" t="s">
        <v>2770</v>
      </c>
      <c r="F1571" t="s">
        <v>2525</v>
      </c>
      <c r="G1571" s="432">
        <v>1396866.44</v>
      </c>
      <c r="H1571" s="432">
        <v>1438226.1</v>
      </c>
      <c r="I1571" s="432">
        <v>0</v>
      </c>
      <c r="J1571" s="432">
        <v>41359.660000000003</v>
      </c>
      <c r="K1571" s="331">
        <f>+J1686-I1977</f>
        <v>-26764.240000000002</v>
      </c>
    </row>
    <row r="1572" spans="1:11" x14ac:dyDescent="0.2">
      <c r="A1572" s="333" t="str">
        <f t="shared" si="24"/>
        <v>736TL</v>
      </c>
      <c r="B1572" t="s">
        <v>1706</v>
      </c>
      <c r="D1572" t="s">
        <v>1867</v>
      </c>
      <c r="E1572" t="s">
        <v>1707</v>
      </c>
      <c r="F1572" t="s">
        <v>2525</v>
      </c>
      <c r="G1572" s="432">
        <v>0</v>
      </c>
      <c r="H1572" s="432">
        <v>69478.64</v>
      </c>
      <c r="I1572" s="432">
        <v>0</v>
      </c>
      <c r="J1572" s="432">
        <v>69478.64</v>
      </c>
    </row>
    <row r="1573" spans="1:11" x14ac:dyDescent="0.2">
      <c r="A1573" s="333" t="str">
        <f t="shared" si="24"/>
        <v>73600TL</v>
      </c>
      <c r="B1573" t="s">
        <v>2775</v>
      </c>
      <c r="D1573" t="s">
        <v>1867</v>
      </c>
      <c r="E1573" t="s">
        <v>2776</v>
      </c>
      <c r="F1573" t="s">
        <v>2525</v>
      </c>
      <c r="G1573" s="432">
        <v>0</v>
      </c>
      <c r="H1573" s="432">
        <v>69478.64</v>
      </c>
      <c r="I1573" s="432">
        <v>0</v>
      </c>
      <c r="J1573" s="432">
        <v>69478.64</v>
      </c>
    </row>
    <row r="1574" spans="1:11" x14ac:dyDescent="0.2">
      <c r="A1574" s="333" t="str">
        <f t="shared" si="24"/>
        <v>736000TL</v>
      </c>
      <c r="B1574" t="s">
        <v>2777</v>
      </c>
      <c r="D1574" t="s">
        <v>1867</v>
      </c>
      <c r="E1574" t="s">
        <v>2778</v>
      </c>
      <c r="F1574" t="s">
        <v>2525</v>
      </c>
      <c r="G1574" s="432">
        <v>0</v>
      </c>
      <c r="H1574" s="432">
        <v>69478.64</v>
      </c>
      <c r="I1574" s="432">
        <v>0</v>
      </c>
      <c r="J1574" s="432">
        <v>69478.64</v>
      </c>
    </row>
    <row r="1575" spans="1:11" x14ac:dyDescent="0.2">
      <c r="A1575" s="333" t="str">
        <f t="shared" si="24"/>
        <v>748TL</v>
      </c>
      <c r="B1575" t="s">
        <v>1708</v>
      </c>
      <c r="D1575" t="s">
        <v>1867</v>
      </c>
      <c r="E1575" t="s">
        <v>1709</v>
      </c>
      <c r="F1575" t="s">
        <v>2525</v>
      </c>
      <c r="G1575" s="432">
        <v>500</v>
      </c>
      <c r="H1575" s="432">
        <v>92071.21</v>
      </c>
      <c r="I1575" s="432">
        <v>0</v>
      </c>
      <c r="J1575" s="432">
        <v>91571.21</v>
      </c>
    </row>
    <row r="1576" spans="1:11" x14ac:dyDescent="0.2">
      <c r="A1576" s="333" t="str">
        <f t="shared" si="24"/>
        <v>74800TL</v>
      </c>
      <c r="B1576" t="s">
        <v>1710</v>
      </c>
      <c r="D1576" t="s">
        <v>1867</v>
      </c>
      <c r="E1576" t="s">
        <v>1711</v>
      </c>
      <c r="F1576" t="s">
        <v>2525</v>
      </c>
      <c r="G1576" s="432">
        <v>500</v>
      </c>
      <c r="H1576" s="432">
        <v>41685.620000000003</v>
      </c>
      <c r="I1576" s="432">
        <v>0</v>
      </c>
      <c r="J1576" s="432">
        <v>41185.620000000003</v>
      </c>
    </row>
    <row r="1577" spans="1:11" x14ac:dyDescent="0.2">
      <c r="A1577" s="333" t="str">
        <f t="shared" si="24"/>
        <v>748000TL</v>
      </c>
      <c r="B1577" t="s">
        <v>1734</v>
      </c>
      <c r="D1577" t="s">
        <v>1867</v>
      </c>
      <c r="E1577" t="s">
        <v>1735</v>
      </c>
      <c r="F1577" t="s">
        <v>2525</v>
      </c>
      <c r="G1577" s="432">
        <v>0</v>
      </c>
      <c r="H1577" s="432">
        <v>5365</v>
      </c>
      <c r="I1577" s="432">
        <v>0</v>
      </c>
      <c r="J1577" s="432">
        <v>5365</v>
      </c>
      <c r="K1577" s="331">
        <f>+J1690-I1981</f>
        <v>-16824.62</v>
      </c>
    </row>
    <row r="1578" spans="1:11" x14ac:dyDescent="0.2">
      <c r="A1578" s="333" t="str">
        <f t="shared" si="24"/>
        <v>748001TL</v>
      </c>
      <c r="B1578" t="s">
        <v>1712</v>
      </c>
      <c r="D1578" t="s">
        <v>1867</v>
      </c>
      <c r="E1578" t="s">
        <v>1713</v>
      </c>
      <c r="F1578" t="s">
        <v>2525</v>
      </c>
      <c r="G1578" s="432">
        <v>500</v>
      </c>
      <c r="H1578" s="432">
        <v>36320.620000000003</v>
      </c>
      <c r="I1578" s="432">
        <v>0</v>
      </c>
      <c r="J1578" s="432">
        <v>35820.620000000003</v>
      </c>
    </row>
    <row r="1579" spans="1:11" x14ac:dyDescent="0.2">
      <c r="A1579" s="333" t="str">
        <f t="shared" si="24"/>
        <v>74804TL</v>
      </c>
      <c r="B1579" t="s">
        <v>2779</v>
      </c>
      <c r="D1579" t="s">
        <v>1867</v>
      </c>
      <c r="E1579" t="s">
        <v>2780</v>
      </c>
      <c r="F1579" t="s">
        <v>2525</v>
      </c>
      <c r="G1579" s="432">
        <v>0</v>
      </c>
      <c r="H1579" s="432">
        <v>50385.59</v>
      </c>
      <c r="I1579" s="432">
        <v>0</v>
      </c>
      <c r="J1579" s="432">
        <v>50385.59</v>
      </c>
    </row>
    <row r="1580" spans="1:11" x14ac:dyDescent="0.2">
      <c r="A1580" s="333" t="str">
        <f t="shared" si="24"/>
        <v>748040TL</v>
      </c>
      <c r="B1580" t="s">
        <v>2781</v>
      </c>
      <c r="D1580" t="s">
        <v>1867</v>
      </c>
      <c r="E1580" t="s">
        <v>2782</v>
      </c>
      <c r="F1580" t="s">
        <v>2525</v>
      </c>
      <c r="G1580" s="432">
        <v>0</v>
      </c>
      <c r="H1580" s="432">
        <v>48948.59</v>
      </c>
      <c r="I1580" s="432">
        <v>0</v>
      </c>
      <c r="J1580" s="432">
        <v>48948.59</v>
      </c>
    </row>
    <row r="1581" spans="1:11" x14ac:dyDescent="0.2">
      <c r="A1581" s="333" t="str">
        <f t="shared" si="24"/>
        <v>748041TL</v>
      </c>
      <c r="B1581" t="s">
        <v>2783</v>
      </c>
      <c r="D1581" t="s">
        <v>1867</v>
      </c>
      <c r="E1581" t="s">
        <v>2784</v>
      </c>
      <c r="F1581" t="s">
        <v>2525</v>
      </c>
      <c r="G1581" s="432">
        <v>0</v>
      </c>
      <c r="H1581" s="432">
        <v>1437</v>
      </c>
      <c r="I1581" s="432">
        <v>0</v>
      </c>
      <c r="J1581" s="432">
        <v>1437</v>
      </c>
    </row>
    <row r="1582" spans="1:11" x14ac:dyDescent="0.2">
      <c r="A1582" s="333" t="str">
        <f t="shared" si="24"/>
        <v>749TL</v>
      </c>
      <c r="B1582" t="s">
        <v>1714</v>
      </c>
      <c r="D1582" t="s">
        <v>1867</v>
      </c>
      <c r="E1582" t="s">
        <v>1709</v>
      </c>
      <c r="F1582" t="s">
        <v>2525</v>
      </c>
      <c r="G1582" s="432">
        <v>220</v>
      </c>
      <c r="H1582" s="432">
        <v>354941.79</v>
      </c>
      <c r="I1582" s="432">
        <v>0</v>
      </c>
      <c r="J1582" s="432">
        <v>354721.79</v>
      </c>
    </row>
    <row r="1583" spans="1:11" x14ac:dyDescent="0.2">
      <c r="A1583" s="333" t="str">
        <f t="shared" si="24"/>
        <v>74900TL</v>
      </c>
      <c r="B1583" t="s">
        <v>1715</v>
      </c>
      <c r="D1583" t="s">
        <v>1867</v>
      </c>
      <c r="E1583" t="s">
        <v>1716</v>
      </c>
      <c r="F1583" t="s">
        <v>2525</v>
      </c>
      <c r="G1583" s="432">
        <v>220</v>
      </c>
      <c r="H1583" s="432">
        <v>354047.02</v>
      </c>
      <c r="I1583" s="432">
        <v>0</v>
      </c>
      <c r="J1583" s="432">
        <v>353827.02</v>
      </c>
    </row>
    <row r="1584" spans="1:11" x14ac:dyDescent="0.2">
      <c r="A1584" s="333" t="str">
        <f t="shared" si="24"/>
        <v>749001TL</v>
      </c>
      <c r="B1584" t="s">
        <v>1717</v>
      </c>
      <c r="D1584" t="s">
        <v>1867</v>
      </c>
      <c r="E1584" t="s">
        <v>1713</v>
      </c>
      <c r="F1584" t="s">
        <v>2525</v>
      </c>
      <c r="G1584" s="432">
        <v>220</v>
      </c>
      <c r="H1584" s="432">
        <v>354047.02</v>
      </c>
      <c r="I1584" s="432">
        <v>0</v>
      </c>
      <c r="J1584" s="432">
        <v>353827.02</v>
      </c>
    </row>
    <row r="1585" spans="1:11" x14ac:dyDescent="0.2">
      <c r="A1585" s="333" t="str">
        <f t="shared" si="24"/>
        <v>74904TL</v>
      </c>
      <c r="B1585" t="s">
        <v>3521</v>
      </c>
      <c r="D1585" t="s">
        <v>1867</v>
      </c>
      <c r="E1585" t="s">
        <v>2780</v>
      </c>
      <c r="F1585" t="s">
        <v>2525</v>
      </c>
      <c r="G1585" s="432">
        <v>0</v>
      </c>
      <c r="H1585" s="432">
        <v>894.77</v>
      </c>
      <c r="I1585" s="432">
        <v>0</v>
      </c>
      <c r="J1585" s="432">
        <v>894.77</v>
      </c>
    </row>
    <row r="1586" spans="1:11" x14ac:dyDescent="0.2">
      <c r="A1586" s="333" t="str">
        <f t="shared" si="24"/>
        <v>749040TL</v>
      </c>
      <c r="B1586" t="s">
        <v>3522</v>
      </c>
      <c r="D1586" t="s">
        <v>1867</v>
      </c>
      <c r="E1586" t="s">
        <v>2782</v>
      </c>
      <c r="F1586" t="s">
        <v>2525</v>
      </c>
      <c r="G1586" s="432">
        <v>0</v>
      </c>
      <c r="H1586" s="432">
        <v>575.95000000000005</v>
      </c>
      <c r="I1586" s="432">
        <v>0</v>
      </c>
      <c r="J1586" s="432">
        <v>575.95000000000005</v>
      </c>
    </row>
    <row r="1587" spans="1:11" x14ac:dyDescent="0.2">
      <c r="A1587" s="333" t="str">
        <f t="shared" si="24"/>
        <v>749041TL</v>
      </c>
      <c r="B1587" t="s">
        <v>3523</v>
      </c>
      <c r="D1587" t="s">
        <v>1867</v>
      </c>
      <c r="E1587" t="s">
        <v>2784</v>
      </c>
      <c r="F1587" t="s">
        <v>2525</v>
      </c>
      <c r="G1587" s="432">
        <v>0</v>
      </c>
      <c r="H1587" s="432">
        <v>318.82</v>
      </c>
      <c r="I1587" s="432">
        <v>0</v>
      </c>
      <c r="J1587" s="432">
        <v>318.82</v>
      </c>
    </row>
    <row r="1588" spans="1:11" x14ac:dyDescent="0.2">
      <c r="A1588" s="333" t="str">
        <f t="shared" si="24"/>
        <v>750TL</v>
      </c>
      <c r="B1588" t="s">
        <v>1736</v>
      </c>
      <c r="D1588" t="s">
        <v>1867</v>
      </c>
      <c r="E1588" t="s">
        <v>1737</v>
      </c>
      <c r="F1588" t="s">
        <v>2525</v>
      </c>
      <c r="G1588" s="432">
        <v>531330.01</v>
      </c>
      <c r="H1588" s="432">
        <v>534611.03</v>
      </c>
      <c r="I1588" s="432">
        <v>0</v>
      </c>
      <c r="J1588" s="432">
        <v>0</v>
      </c>
    </row>
    <row r="1589" spans="1:11" x14ac:dyDescent="0.2">
      <c r="A1589" s="333" t="str">
        <f t="shared" si="24"/>
        <v>75000TL</v>
      </c>
      <c r="B1589" t="s">
        <v>1738</v>
      </c>
      <c r="D1589" t="s">
        <v>1867</v>
      </c>
      <c r="E1589" t="s">
        <v>1739</v>
      </c>
      <c r="F1589" t="s">
        <v>2525</v>
      </c>
      <c r="G1589" s="432">
        <v>531330.01</v>
      </c>
      <c r="H1589" s="432">
        <v>534611.03</v>
      </c>
      <c r="I1589" s="432">
        <v>0</v>
      </c>
      <c r="J1589" s="432">
        <v>0</v>
      </c>
    </row>
    <row r="1590" spans="1:11" x14ac:dyDescent="0.2">
      <c r="A1590" s="333" t="str">
        <f t="shared" si="24"/>
        <v>750002TL</v>
      </c>
      <c r="B1590" t="s">
        <v>1740</v>
      </c>
      <c r="D1590" t="s">
        <v>1867</v>
      </c>
      <c r="E1590" t="s">
        <v>1741</v>
      </c>
      <c r="F1590" t="s">
        <v>2525</v>
      </c>
      <c r="G1590" s="432">
        <v>531330.01</v>
      </c>
      <c r="H1590" s="432">
        <v>534611.03</v>
      </c>
      <c r="I1590" s="432">
        <v>0</v>
      </c>
      <c r="J1590" s="432">
        <v>0</v>
      </c>
    </row>
    <row r="1591" spans="1:11" x14ac:dyDescent="0.2">
      <c r="A1591" s="333" t="str">
        <f t="shared" si="24"/>
        <v>7500022TL</v>
      </c>
      <c r="B1591" t="s">
        <v>1742</v>
      </c>
      <c r="D1591" t="s">
        <v>1867</v>
      </c>
      <c r="E1591" t="s">
        <v>1743</v>
      </c>
      <c r="F1591" t="s">
        <v>2525</v>
      </c>
      <c r="G1591" s="432">
        <v>531330.01</v>
      </c>
      <c r="H1591" s="432">
        <v>534611.03</v>
      </c>
      <c r="I1591" s="432">
        <v>0</v>
      </c>
      <c r="J1591" s="432">
        <v>0</v>
      </c>
    </row>
    <row r="1592" spans="1:11" x14ac:dyDescent="0.2">
      <c r="A1592" s="333" t="str">
        <f t="shared" si="24"/>
        <v>751TL</v>
      </c>
      <c r="B1592" t="s">
        <v>1744</v>
      </c>
      <c r="D1592" t="s">
        <v>1867</v>
      </c>
      <c r="E1592" t="s">
        <v>1737</v>
      </c>
      <c r="F1592" t="s">
        <v>2525</v>
      </c>
      <c r="G1592" s="432">
        <v>257595947.77000001</v>
      </c>
      <c r="H1592" s="432">
        <v>257595947.77000001</v>
      </c>
      <c r="I1592" s="432">
        <v>0</v>
      </c>
      <c r="J1592" s="432">
        <v>0</v>
      </c>
    </row>
    <row r="1593" spans="1:11" x14ac:dyDescent="0.2">
      <c r="A1593" s="333" t="str">
        <f t="shared" si="24"/>
        <v>75100TL</v>
      </c>
      <c r="B1593" t="s">
        <v>1745</v>
      </c>
      <c r="D1593" t="s">
        <v>1867</v>
      </c>
      <c r="E1593" t="s">
        <v>1746</v>
      </c>
      <c r="F1593" t="s">
        <v>2525</v>
      </c>
      <c r="G1593" s="432">
        <v>257595947.77000001</v>
      </c>
      <c r="H1593" s="432">
        <v>257595947.77000001</v>
      </c>
      <c r="I1593" s="432">
        <v>0</v>
      </c>
      <c r="J1593" s="432">
        <v>0</v>
      </c>
    </row>
    <row r="1594" spans="1:11" x14ac:dyDescent="0.2">
      <c r="A1594" s="333" t="str">
        <f t="shared" si="24"/>
        <v>751009TL</v>
      </c>
      <c r="B1594" t="s">
        <v>1747</v>
      </c>
      <c r="D1594" t="s">
        <v>1867</v>
      </c>
      <c r="E1594" t="s">
        <v>793</v>
      </c>
      <c r="F1594" t="s">
        <v>2525</v>
      </c>
      <c r="G1594" s="432">
        <v>257595947.77000001</v>
      </c>
      <c r="H1594" s="432">
        <v>257595947.77000001</v>
      </c>
      <c r="I1594" s="432">
        <v>0</v>
      </c>
      <c r="J1594" s="432">
        <v>0</v>
      </c>
    </row>
    <row r="1595" spans="1:11" x14ac:dyDescent="0.2">
      <c r="A1595" s="333" t="str">
        <f t="shared" si="24"/>
        <v>7510091TL</v>
      </c>
      <c r="B1595" t="s">
        <v>1748</v>
      </c>
      <c r="D1595" t="s">
        <v>1867</v>
      </c>
      <c r="E1595" t="s">
        <v>1743</v>
      </c>
      <c r="F1595" t="s">
        <v>2525</v>
      </c>
      <c r="G1595" s="432">
        <v>257595947.77000001</v>
      </c>
      <c r="H1595" s="432">
        <v>257595947.77000001</v>
      </c>
      <c r="I1595" s="432">
        <v>0</v>
      </c>
      <c r="J1595" s="432">
        <v>0</v>
      </c>
    </row>
    <row r="1596" spans="1:11" x14ac:dyDescent="0.2">
      <c r="A1596" s="333" t="str">
        <f t="shared" si="24"/>
        <v>760TL</v>
      </c>
      <c r="B1596" t="s">
        <v>369</v>
      </c>
      <c r="D1596" t="s">
        <v>1867</v>
      </c>
      <c r="E1596" t="s">
        <v>370</v>
      </c>
      <c r="F1596" t="s">
        <v>2525</v>
      </c>
      <c r="G1596" s="432">
        <v>25463.79</v>
      </c>
      <c r="H1596" s="432">
        <v>1146705.02</v>
      </c>
      <c r="I1596" s="432">
        <v>0</v>
      </c>
      <c r="J1596" s="432">
        <v>1121241.23</v>
      </c>
      <c r="K1596" s="331"/>
    </row>
    <row r="1597" spans="1:11" x14ac:dyDescent="0.2">
      <c r="A1597" s="333" t="str">
        <f t="shared" si="24"/>
        <v>76001TL</v>
      </c>
      <c r="B1597" t="s">
        <v>1749</v>
      </c>
      <c r="D1597" t="s">
        <v>1867</v>
      </c>
      <c r="E1597" t="s">
        <v>1750</v>
      </c>
      <c r="F1597" t="s">
        <v>2525</v>
      </c>
      <c r="G1597" s="432">
        <v>250</v>
      </c>
      <c r="H1597" s="432">
        <v>5830</v>
      </c>
      <c r="I1597" s="432">
        <v>0</v>
      </c>
      <c r="J1597" s="432">
        <v>5580</v>
      </c>
    </row>
    <row r="1598" spans="1:11" x14ac:dyDescent="0.2">
      <c r="A1598" s="333" t="str">
        <f t="shared" si="24"/>
        <v>76002TL</v>
      </c>
      <c r="B1598" t="s">
        <v>3524</v>
      </c>
      <c r="D1598" t="s">
        <v>1867</v>
      </c>
      <c r="E1598" t="s">
        <v>1421</v>
      </c>
      <c r="F1598" t="s">
        <v>2525</v>
      </c>
      <c r="G1598" s="432">
        <v>0</v>
      </c>
      <c r="H1598" s="432">
        <v>25</v>
      </c>
      <c r="I1598" s="432">
        <v>0</v>
      </c>
      <c r="J1598" s="432">
        <v>25</v>
      </c>
    </row>
    <row r="1599" spans="1:11" x14ac:dyDescent="0.2">
      <c r="A1599" s="333" t="str">
        <f t="shared" si="24"/>
        <v>76004TL</v>
      </c>
      <c r="B1599" t="s">
        <v>374</v>
      </c>
      <c r="D1599" t="s">
        <v>1867</v>
      </c>
      <c r="E1599" t="s">
        <v>375</v>
      </c>
      <c r="F1599" t="s">
        <v>2525</v>
      </c>
      <c r="G1599" s="432">
        <v>172.5</v>
      </c>
      <c r="H1599" s="432">
        <v>74230.080000000002</v>
      </c>
      <c r="I1599" s="432">
        <v>0</v>
      </c>
      <c r="J1599" s="432">
        <v>74057.58</v>
      </c>
    </row>
    <row r="1600" spans="1:11" x14ac:dyDescent="0.2">
      <c r="A1600" s="333" t="str">
        <f t="shared" si="24"/>
        <v>760040TL</v>
      </c>
      <c r="B1600" t="s">
        <v>376</v>
      </c>
      <c r="D1600" t="s">
        <v>1867</v>
      </c>
      <c r="E1600" t="s">
        <v>2785</v>
      </c>
      <c r="F1600" t="s">
        <v>2525</v>
      </c>
      <c r="G1600" s="432">
        <v>0</v>
      </c>
      <c r="H1600" s="432">
        <v>4848.83</v>
      </c>
      <c r="I1600" s="432">
        <v>0</v>
      </c>
      <c r="J1600" s="432">
        <v>4848.83</v>
      </c>
    </row>
    <row r="1601" spans="1:10" x14ac:dyDescent="0.2">
      <c r="A1601" s="333" t="str">
        <f t="shared" si="24"/>
        <v>760041TL</v>
      </c>
      <c r="B1601" t="s">
        <v>377</v>
      </c>
      <c r="D1601" t="s">
        <v>1867</v>
      </c>
      <c r="E1601" t="s">
        <v>2786</v>
      </c>
      <c r="F1601" t="s">
        <v>2525</v>
      </c>
      <c r="G1601" s="432">
        <v>172.5</v>
      </c>
      <c r="H1601" s="432">
        <v>69381.25</v>
      </c>
      <c r="I1601" s="432">
        <v>0</v>
      </c>
      <c r="J1601" s="432">
        <v>69208.75</v>
      </c>
    </row>
    <row r="1602" spans="1:10" x14ac:dyDescent="0.2">
      <c r="A1602" s="333" t="str">
        <f t="shared" si="24"/>
        <v>76005TL</v>
      </c>
      <c r="B1602" t="s">
        <v>378</v>
      </c>
      <c r="D1602" t="s">
        <v>1867</v>
      </c>
      <c r="E1602" t="s">
        <v>379</v>
      </c>
      <c r="F1602" t="s">
        <v>2525</v>
      </c>
      <c r="G1602" s="432">
        <v>3269.57</v>
      </c>
      <c r="H1602" s="432">
        <v>130074.88</v>
      </c>
      <c r="I1602" s="432">
        <v>0</v>
      </c>
      <c r="J1602" s="432">
        <v>126805.31</v>
      </c>
    </row>
    <row r="1603" spans="1:10" x14ac:dyDescent="0.2">
      <c r="A1603" s="333" t="str">
        <f t="shared" ref="A1603:A1666" si="25">CONCATENATE(B1603,D1603)</f>
        <v>760050TL</v>
      </c>
      <c r="B1603" t="s">
        <v>380</v>
      </c>
      <c r="D1603" t="s">
        <v>1867</v>
      </c>
      <c r="E1603" t="s">
        <v>3199</v>
      </c>
      <c r="F1603" t="s">
        <v>2525</v>
      </c>
      <c r="G1603" s="432">
        <v>526.39</v>
      </c>
      <c r="H1603" s="432">
        <v>67671.199999999997</v>
      </c>
      <c r="I1603" s="432">
        <v>0</v>
      </c>
      <c r="J1603" s="432">
        <v>67144.81</v>
      </c>
    </row>
    <row r="1604" spans="1:10" x14ac:dyDescent="0.2">
      <c r="A1604" s="333" t="str">
        <f t="shared" si="25"/>
        <v>7600500TL</v>
      </c>
      <c r="B1604" t="s">
        <v>3200</v>
      </c>
      <c r="D1604" t="s">
        <v>1867</v>
      </c>
      <c r="E1604" t="s">
        <v>3201</v>
      </c>
      <c r="F1604" t="s">
        <v>2525</v>
      </c>
      <c r="G1604" s="432">
        <v>20</v>
      </c>
      <c r="H1604" s="432">
        <v>49560.86</v>
      </c>
      <c r="I1604" s="432">
        <v>0</v>
      </c>
      <c r="J1604" s="432">
        <v>49540.86</v>
      </c>
    </row>
    <row r="1605" spans="1:10" x14ac:dyDescent="0.2">
      <c r="A1605" s="333" t="str">
        <f t="shared" si="25"/>
        <v>7600501TL</v>
      </c>
      <c r="B1605" t="s">
        <v>3202</v>
      </c>
      <c r="D1605" t="s">
        <v>1867</v>
      </c>
      <c r="E1605" t="s">
        <v>3203</v>
      </c>
      <c r="F1605" t="s">
        <v>2525</v>
      </c>
      <c r="G1605" s="432">
        <v>506.39</v>
      </c>
      <c r="H1605" s="432">
        <v>17973.45</v>
      </c>
      <c r="I1605" s="432">
        <v>0</v>
      </c>
      <c r="J1605" s="432">
        <v>17467.060000000001</v>
      </c>
    </row>
    <row r="1606" spans="1:10" x14ac:dyDescent="0.2">
      <c r="A1606" s="333" t="str">
        <f t="shared" si="25"/>
        <v>7600502TL</v>
      </c>
      <c r="B1606" t="s">
        <v>3204</v>
      </c>
      <c r="D1606" t="s">
        <v>1867</v>
      </c>
      <c r="E1606" t="s">
        <v>3010</v>
      </c>
      <c r="F1606" t="s">
        <v>2525</v>
      </c>
      <c r="G1606" s="432">
        <v>0</v>
      </c>
      <c r="H1606" s="432">
        <v>127.89</v>
      </c>
      <c r="I1606" s="432">
        <v>0</v>
      </c>
      <c r="J1606" s="432">
        <v>127.89</v>
      </c>
    </row>
    <row r="1607" spans="1:10" x14ac:dyDescent="0.2">
      <c r="A1607" s="333" t="str">
        <f t="shared" si="25"/>
        <v>7600505TL</v>
      </c>
      <c r="B1607" t="s">
        <v>3205</v>
      </c>
      <c r="D1607" t="s">
        <v>1867</v>
      </c>
      <c r="E1607" t="s">
        <v>3206</v>
      </c>
      <c r="F1607" t="s">
        <v>2525</v>
      </c>
      <c r="G1607" s="432">
        <v>0</v>
      </c>
      <c r="H1607" s="432">
        <v>9</v>
      </c>
      <c r="I1607" s="432">
        <v>0</v>
      </c>
      <c r="J1607" s="432">
        <v>9</v>
      </c>
    </row>
    <row r="1608" spans="1:10" x14ac:dyDescent="0.2">
      <c r="A1608" s="333" t="str">
        <f t="shared" si="25"/>
        <v>760051TL</v>
      </c>
      <c r="B1608" t="s">
        <v>3207</v>
      </c>
      <c r="D1608" t="s">
        <v>1867</v>
      </c>
      <c r="E1608" t="s">
        <v>3208</v>
      </c>
      <c r="F1608" t="s">
        <v>2525</v>
      </c>
      <c r="G1608" s="432">
        <v>2743.18</v>
      </c>
      <c r="H1608" s="432">
        <v>62403.68</v>
      </c>
      <c r="I1608" s="432">
        <v>0</v>
      </c>
      <c r="J1608" s="432">
        <v>59660.5</v>
      </c>
    </row>
    <row r="1609" spans="1:10" x14ac:dyDescent="0.2">
      <c r="A1609" s="333" t="str">
        <f t="shared" si="25"/>
        <v>7600510TL</v>
      </c>
      <c r="B1609" t="s">
        <v>3209</v>
      </c>
      <c r="D1609" t="s">
        <v>1867</v>
      </c>
      <c r="E1609" t="s">
        <v>379</v>
      </c>
      <c r="F1609" t="s">
        <v>2525</v>
      </c>
      <c r="G1609" s="432">
        <v>2218.02</v>
      </c>
      <c r="H1609" s="432">
        <v>20249.03</v>
      </c>
      <c r="I1609" s="432">
        <v>0</v>
      </c>
      <c r="J1609" s="432">
        <v>18031.009999999998</v>
      </c>
    </row>
    <row r="1610" spans="1:10" x14ac:dyDescent="0.2">
      <c r="A1610" s="333" t="str">
        <f t="shared" si="25"/>
        <v>7600511TL</v>
      </c>
      <c r="B1610" t="s">
        <v>3210</v>
      </c>
      <c r="D1610" t="s">
        <v>1867</v>
      </c>
      <c r="E1610" t="s">
        <v>3203</v>
      </c>
      <c r="F1610" t="s">
        <v>2525</v>
      </c>
      <c r="G1610" s="432">
        <v>525.16</v>
      </c>
      <c r="H1610" s="432">
        <v>41969.7</v>
      </c>
      <c r="I1610" s="432">
        <v>0</v>
      </c>
      <c r="J1610" s="432">
        <v>41444.54</v>
      </c>
    </row>
    <row r="1611" spans="1:10" x14ac:dyDescent="0.2">
      <c r="A1611" s="333" t="str">
        <f t="shared" si="25"/>
        <v>7600514TL</v>
      </c>
      <c r="B1611" t="s">
        <v>3211</v>
      </c>
      <c r="D1611" t="s">
        <v>1867</v>
      </c>
      <c r="E1611" t="s">
        <v>3212</v>
      </c>
      <c r="F1611" t="s">
        <v>2525</v>
      </c>
      <c r="G1611" s="432">
        <v>0</v>
      </c>
      <c r="H1611" s="432">
        <v>4</v>
      </c>
      <c r="I1611" s="432">
        <v>0</v>
      </c>
      <c r="J1611" s="432">
        <v>4</v>
      </c>
    </row>
    <row r="1612" spans="1:10" x14ac:dyDescent="0.2">
      <c r="A1612" s="333" t="str">
        <f t="shared" si="25"/>
        <v>7600515TL</v>
      </c>
      <c r="B1612" t="s">
        <v>3213</v>
      </c>
      <c r="D1612" t="s">
        <v>1867</v>
      </c>
      <c r="E1612" t="s">
        <v>3206</v>
      </c>
      <c r="F1612" t="s">
        <v>2525</v>
      </c>
      <c r="G1612" s="432">
        <v>0</v>
      </c>
      <c r="H1612" s="432">
        <v>180.95</v>
      </c>
      <c r="I1612" s="432">
        <v>0</v>
      </c>
      <c r="J1612" s="432">
        <v>180.95</v>
      </c>
    </row>
    <row r="1613" spans="1:10" x14ac:dyDescent="0.2">
      <c r="A1613" s="333" t="str">
        <f t="shared" si="25"/>
        <v>76007TL</v>
      </c>
      <c r="B1613" t="s">
        <v>381</v>
      </c>
      <c r="D1613" t="s">
        <v>1867</v>
      </c>
      <c r="E1613" t="s">
        <v>382</v>
      </c>
      <c r="F1613" t="s">
        <v>2525</v>
      </c>
      <c r="G1613" s="432">
        <v>0</v>
      </c>
      <c r="H1613" s="432">
        <v>186889.24</v>
      </c>
      <c r="I1613" s="432">
        <v>0</v>
      </c>
      <c r="J1613" s="432">
        <v>186889.24</v>
      </c>
    </row>
    <row r="1614" spans="1:10" x14ac:dyDescent="0.2">
      <c r="A1614" s="333" t="str">
        <f t="shared" si="25"/>
        <v>760075TL</v>
      </c>
      <c r="B1614" t="s">
        <v>383</v>
      </c>
      <c r="D1614" t="s">
        <v>1867</v>
      </c>
      <c r="E1614" t="s">
        <v>258</v>
      </c>
      <c r="F1614" t="s">
        <v>2525</v>
      </c>
      <c r="G1614" s="432">
        <v>0</v>
      </c>
      <c r="H1614" s="432">
        <v>45380.31</v>
      </c>
      <c r="I1614" s="432">
        <v>0</v>
      </c>
      <c r="J1614" s="432">
        <v>45380.31</v>
      </c>
    </row>
    <row r="1615" spans="1:10" x14ac:dyDescent="0.2">
      <c r="A1615" s="333" t="str">
        <f t="shared" si="25"/>
        <v>7600759TL</v>
      </c>
      <c r="B1615" t="s">
        <v>259</v>
      </c>
      <c r="D1615" t="s">
        <v>1867</v>
      </c>
      <c r="E1615" t="s">
        <v>260</v>
      </c>
      <c r="F1615" t="s">
        <v>2525</v>
      </c>
      <c r="G1615" s="432">
        <v>0</v>
      </c>
      <c r="H1615" s="432">
        <v>45380.31</v>
      </c>
      <c r="I1615" s="432">
        <v>0</v>
      </c>
      <c r="J1615" s="432">
        <v>45380.31</v>
      </c>
    </row>
    <row r="1616" spans="1:10" x14ac:dyDescent="0.2">
      <c r="A1616" s="333" t="str">
        <f t="shared" si="25"/>
        <v>760077TL</v>
      </c>
      <c r="B1616" t="s">
        <v>1751</v>
      </c>
      <c r="D1616" t="s">
        <v>1867</v>
      </c>
      <c r="E1616" t="s">
        <v>261</v>
      </c>
      <c r="F1616" t="s">
        <v>2525</v>
      </c>
      <c r="G1616" s="432">
        <v>0</v>
      </c>
      <c r="H1616" s="432">
        <v>141508.93</v>
      </c>
      <c r="I1616" s="432">
        <v>0</v>
      </c>
      <c r="J1616" s="432">
        <v>141508.93</v>
      </c>
    </row>
    <row r="1617" spans="1:11" x14ac:dyDescent="0.2">
      <c r="A1617" s="333" t="str">
        <f t="shared" si="25"/>
        <v>7600770TL</v>
      </c>
      <c r="B1617" t="s">
        <v>3011</v>
      </c>
      <c r="D1617" t="s">
        <v>1867</v>
      </c>
      <c r="E1617" t="s">
        <v>3012</v>
      </c>
      <c r="F1617" t="s">
        <v>2525</v>
      </c>
      <c r="G1617" s="432">
        <v>0</v>
      </c>
      <c r="H1617" s="432">
        <v>5334.4</v>
      </c>
      <c r="I1617" s="432">
        <v>0</v>
      </c>
      <c r="J1617" s="432">
        <v>5334.4</v>
      </c>
    </row>
    <row r="1618" spans="1:11" x14ac:dyDescent="0.2">
      <c r="A1618" s="333" t="str">
        <f t="shared" si="25"/>
        <v>76007703TL</v>
      </c>
      <c r="B1618" t="s">
        <v>3013</v>
      </c>
      <c r="D1618" t="s">
        <v>1867</v>
      </c>
      <c r="E1618" t="s">
        <v>3014</v>
      </c>
      <c r="F1618" t="s">
        <v>2525</v>
      </c>
      <c r="G1618" s="432">
        <v>0</v>
      </c>
      <c r="H1618" s="432">
        <v>5334.4</v>
      </c>
      <c r="I1618" s="432">
        <v>0</v>
      </c>
      <c r="J1618" s="432">
        <v>5334.4</v>
      </c>
    </row>
    <row r="1619" spans="1:11" x14ac:dyDescent="0.2">
      <c r="A1619" s="333" t="str">
        <f t="shared" si="25"/>
        <v>7600772TL</v>
      </c>
      <c r="B1619" t="s">
        <v>1752</v>
      </c>
      <c r="D1619" t="s">
        <v>1867</v>
      </c>
      <c r="E1619" t="s">
        <v>384</v>
      </c>
      <c r="F1619" t="s">
        <v>2525</v>
      </c>
      <c r="G1619" s="432">
        <v>0</v>
      </c>
      <c r="H1619" s="432">
        <v>136174.53</v>
      </c>
      <c r="I1619" s="432">
        <v>0</v>
      </c>
      <c r="J1619" s="432">
        <v>136174.53</v>
      </c>
      <c r="K1619" s="330"/>
    </row>
    <row r="1620" spans="1:11" x14ac:dyDescent="0.2">
      <c r="A1620" s="333" t="str">
        <f t="shared" si="25"/>
        <v>76008TL</v>
      </c>
      <c r="B1620" t="s">
        <v>385</v>
      </c>
      <c r="D1620" t="s">
        <v>1867</v>
      </c>
      <c r="E1620" t="s">
        <v>386</v>
      </c>
      <c r="F1620" t="s">
        <v>2525</v>
      </c>
      <c r="G1620" s="432">
        <v>0</v>
      </c>
      <c r="H1620" s="432">
        <v>4037.08</v>
      </c>
      <c r="I1620" s="432">
        <v>0</v>
      </c>
      <c r="J1620" s="432">
        <v>4037.08</v>
      </c>
    </row>
    <row r="1621" spans="1:11" x14ac:dyDescent="0.2">
      <c r="A1621" s="333" t="str">
        <f t="shared" si="25"/>
        <v>760081TL</v>
      </c>
      <c r="B1621" t="s">
        <v>387</v>
      </c>
      <c r="D1621" t="s">
        <v>1867</v>
      </c>
      <c r="E1621" t="s">
        <v>386</v>
      </c>
      <c r="F1621" t="s">
        <v>2525</v>
      </c>
      <c r="G1621" s="432">
        <v>0</v>
      </c>
      <c r="H1621" s="432">
        <v>3988.58</v>
      </c>
      <c r="I1621" s="432">
        <v>0</v>
      </c>
      <c r="J1621" s="432">
        <v>3988.58</v>
      </c>
    </row>
    <row r="1622" spans="1:11" x14ac:dyDescent="0.2">
      <c r="A1622" s="333" t="str">
        <f t="shared" si="25"/>
        <v>760082TL</v>
      </c>
      <c r="B1622" t="s">
        <v>3214</v>
      </c>
      <c r="D1622" t="s">
        <v>1867</v>
      </c>
      <c r="E1622" t="s">
        <v>3215</v>
      </c>
      <c r="F1622" t="s">
        <v>2525</v>
      </c>
      <c r="G1622" s="432">
        <v>0</v>
      </c>
      <c r="H1622" s="432">
        <v>48.5</v>
      </c>
      <c r="I1622" s="432">
        <v>0</v>
      </c>
      <c r="J1622" s="432">
        <v>48.5</v>
      </c>
    </row>
    <row r="1623" spans="1:11" x14ac:dyDescent="0.2">
      <c r="A1623" s="333" t="str">
        <f t="shared" si="25"/>
        <v>76009TL</v>
      </c>
      <c r="B1623" t="s">
        <v>388</v>
      </c>
      <c r="D1623" t="s">
        <v>1867</v>
      </c>
      <c r="E1623" t="s">
        <v>389</v>
      </c>
      <c r="F1623" t="s">
        <v>2525</v>
      </c>
      <c r="G1623" s="432">
        <v>0</v>
      </c>
      <c r="H1623" s="432">
        <v>9400</v>
      </c>
      <c r="I1623" s="432">
        <v>0</v>
      </c>
      <c r="J1623" s="432">
        <v>9400</v>
      </c>
    </row>
    <row r="1624" spans="1:11" x14ac:dyDescent="0.2">
      <c r="A1624" s="333" t="str">
        <f t="shared" si="25"/>
        <v>760091TL</v>
      </c>
      <c r="B1624" t="s">
        <v>3216</v>
      </c>
      <c r="D1624" t="s">
        <v>1867</v>
      </c>
      <c r="E1624" t="s">
        <v>3217</v>
      </c>
      <c r="F1624" t="s">
        <v>2525</v>
      </c>
      <c r="G1624" s="432">
        <v>0</v>
      </c>
      <c r="H1624" s="432">
        <v>9400</v>
      </c>
      <c r="I1624" s="432">
        <v>0</v>
      </c>
      <c r="J1624" s="432">
        <v>9400</v>
      </c>
    </row>
    <row r="1625" spans="1:11" x14ac:dyDescent="0.2">
      <c r="A1625" s="333" t="str">
        <f t="shared" si="25"/>
        <v>7600910TL</v>
      </c>
      <c r="B1625" t="s">
        <v>3218</v>
      </c>
      <c r="D1625" t="s">
        <v>1867</v>
      </c>
      <c r="E1625" t="s">
        <v>389</v>
      </c>
      <c r="F1625" t="s">
        <v>2525</v>
      </c>
      <c r="G1625" s="432">
        <v>0</v>
      </c>
      <c r="H1625" s="432">
        <v>9400</v>
      </c>
      <c r="I1625" s="432">
        <v>0</v>
      </c>
      <c r="J1625" s="432">
        <v>9400</v>
      </c>
    </row>
    <row r="1626" spans="1:11" x14ac:dyDescent="0.2">
      <c r="A1626" s="333" t="str">
        <f t="shared" si="25"/>
        <v>76011TL</v>
      </c>
      <c r="B1626" t="s">
        <v>390</v>
      </c>
      <c r="D1626" t="s">
        <v>1867</v>
      </c>
      <c r="E1626" t="s">
        <v>391</v>
      </c>
      <c r="F1626" t="s">
        <v>2525</v>
      </c>
      <c r="G1626" s="432">
        <v>0</v>
      </c>
      <c r="H1626" s="432">
        <v>29741.200000000001</v>
      </c>
      <c r="I1626" s="432">
        <v>0</v>
      </c>
      <c r="J1626" s="432">
        <v>29741.200000000001</v>
      </c>
    </row>
    <row r="1627" spans="1:11" x14ac:dyDescent="0.2">
      <c r="A1627" s="333" t="str">
        <f t="shared" si="25"/>
        <v>760110TL</v>
      </c>
      <c r="B1627" t="s">
        <v>3219</v>
      </c>
      <c r="D1627" t="s">
        <v>1867</v>
      </c>
      <c r="E1627" t="s">
        <v>1704</v>
      </c>
      <c r="F1627" t="s">
        <v>2525</v>
      </c>
      <c r="G1627" s="432">
        <v>0</v>
      </c>
      <c r="H1627" s="432">
        <v>29741.200000000001</v>
      </c>
      <c r="I1627" s="432">
        <v>0</v>
      </c>
      <c r="J1627" s="432">
        <v>29741.200000000001</v>
      </c>
    </row>
    <row r="1628" spans="1:11" x14ac:dyDescent="0.2">
      <c r="A1628" s="333" t="str">
        <f t="shared" si="25"/>
        <v>7601101TL</v>
      </c>
      <c r="B1628" t="s">
        <v>3220</v>
      </c>
      <c r="D1628" t="s">
        <v>1867</v>
      </c>
      <c r="E1628" t="s">
        <v>262</v>
      </c>
      <c r="F1628" t="s">
        <v>2525</v>
      </c>
      <c r="G1628" s="432">
        <v>0</v>
      </c>
      <c r="H1628" s="432">
        <v>27807.58</v>
      </c>
      <c r="I1628" s="432">
        <v>0</v>
      </c>
      <c r="J1628" s="432">
        <v>27807.58</v>
      </c>
    </row>
    <row r="1629" spans="1:11" x14ac:dyDescent="0.2">
      <c r="A1629" s="333" t="str">
        <f t="shared" si="25"/>
        <v>7601102TL</v>
      </c>
      <c r="B1629" t="s">
        <v>3221</v>
      </c>
      <c r="D1629" t="s">
        <v>1867</v>
      </c>
      <c r="E1629" t="s">
        <v>2787</v>
      </c>
      <c r="F1629" t="s">
        <v>2525</v>
      </c>
      <c r="G1629" s="432">
        <v>0</v>
      </c>
      <c r="H1629" s="432">
        <v>60</v>
      </c>
      <c r="I1629" s="432">
        <v>0</v>
      </c>
      <c r="J1629" s="432">
        <v>60</v>
      </c>
      <c r="K1629" s="330"/>
    </row>
    <row r="1630" spans="1:11" x14ac:dyDescent="0.2">
      <c r="A1630" s="333" t="str">
        <f t="shared" si="25"/>
        <v>7601109TL</v>
      </c>
      <c r="B1630" t="s">
        <v>3222</v>
      </c>
      <c r="D1630" t="s">
        <v>1867</v>
      </c>
      <c r="E1630" t="s">
        <v>793</v>
      </c>
      <c r="F1630" t="s">
        <v>2525</v>
      </c>
      <c r="G1630" s="432">
        <v>0</v>
      </c>
      <c r="H1630" s="432">
        <v>1873.62</v>
      </c>
      <c r="I1630" s="432">
        <v>0</v>
      </c>
      <c r="J1630" s="432">
        <v>1873.62</v>
      </c>
    </row>
    <row r="1631" spans="1:11" x14ac:dyDescent="0.2">
      <c r="A1631" s="333" t="str">
        <f t="shared" si="25"/>
        <v>76013TL</v>
      </c>
      <c r="B1631" t="s">
        <v>392</v>
      </c>
      <c r="D1631" t="s">
        <v>1867</v>
      </c>
      <c r="E1631" t="s">
        <v>393</v>
      </c>
      <c r="F1631" t="s">
        <v>2525</v>
      </c>
      <c r="G1631" s="432">
        <v>2.2599999999999998</v>
      </c>
      <c r="H1631" s="432">
        <v>2.2599999999999998</v>
      </c>
      <c r="I1631" s="432">
        <v>0</v>
      </c>
      <c r="J1631" s="432">
        <v>0</v>
      </c>
    </row>
    <row r="1632" spans="1:11" x14ac:dyDescent="0.2">
      <c r="A1632" s="333" t="str">
        <f t="shared" si="25"/>
        <v>760134TL</v>
      </c>
      <c r="B1632" t="s">
        <v>3525</v>
      </c>
      <c r="D1632" t="s">
        <v>1867</v>
      </c>
      <c r="E1632" t="s">
        <v>3526</v>
      </c>
      <c r="F1632" t="s">
        <v>2525</v>
      </c>
      <c r="G1632" s="432">
        <v>2.2599999999999998</v>
      </c>
      <c r="H1632" s="432">
        <v>2.2599999999999998</v>
      </c>
      <c r="I1632" s="432">
        <v>0</v>
      </c>
      <c r="J1632" s="432">
        <v>0</v>
      </c>
    </row>
    <row r="1633" spans="1:12" x14ac:dyDescent="0.2">
      <c r="A1633" s="333" t="str">
        <f t="shared" si="25"/>
        <v>7601345TL</v>
      </c>
      <c r="B1633" t="s">
        <v>3527</v>
      </c>
      <c r="D1633" t="s">
        <v>1867</v>
      </c>
      <c r="E1633" t="s">
        <v>3528</v>
      </c>
      <c r="F1633" t="s">
        <v>2525</v>
      </c>
      <c r="G1633" s="432">
        <v>2.2599999999999998</v>
      </c>
      <c r="H1633" s="432">
        <v>2.2599999999999998</v>
      </c>
      <c r="I1633" s="432">
        <v>0</v>
      </c>
      <c r="J1633" s="432">
        <v>0</v>
      </c>
    </row>
    <row r="1634" spans="1:12" x14ac:dyDescent="0.2">
      <c r="A1634" s="333" t="str">
        <f t="shared" si="25"/>
        <v>76017TL</v>
      </c>
      <c r="B1634" t="s">
        <v>1926</v>
      </c>
      <c r="D1634" t="s">
        <v>1867</v>
      </c>
      <c r="E1634" t="s">
        <v>1927</v>
      </c>
      <c r="F1634" t="s">
        <v>2525</v>
      </c>
      <c r="G1634" s="432">
        <v>0</v>
      </c>
      <c r="H1634" s="432">
        <v>14539.83</v>
      </c>
      <c r="I1634" s="432">
        <v>0</v>
      </c>
      <c r="J1634" s="432">
        <v>14539.83</v>
      </c>
    </row>
    <row r="1635" spans="1:12" x14ac:dyDescent="0.2">
      <c r="A1635" s="333" t="str">
        <f t="shared" si="25"/>
        <v>760170TL</v>
      </c>
      <c r="B1635" t="s">
        <v>263</v>
      </c>
      <c r="D1635" t="s">
        <v>1867</v>
      </c>
      <c r="E1635" t="s">
        <v>1704</v>
      </c>
      <c r="F1635" t="s">
        <v>2525</v>
      </c>
      <c r="G1635" s="432">
        <v>0</v>
      </c>
      <c r="H1635" s="432">
        <v>14539.83</v>
      </c>
      <c r="I1635" s="432">
        <v>0</v>
      </c>
      <c r="J1635" s="432">
        <v>14539.83</v>
      </c>
    </row>
    <row r="1636" spans="1:12" x14ac:dyDescent="0.2">
      <c r="A1636" s="333" t="str">
        <f t="shared" si="25"/>
        <v>7601700TL</v>
      </c>
      <c r="B1636" t="s">
        <v>3223</v>
      </c>
      <c r="D1636" t="s">
        <v>1867</v>
      </c>
      <c r="E1636" t="s">
        <v>1927</v>
      </c>
      <c r="F1636" t="s">
        <v>2525</v>
      </c>
      <c r="G1636" s="432">
        <v>0</v>
      </c>
      <c r="H1636" s="432">
        <v>14539.83</v>
      </c>
      <c r="I1636" s="432">
        <v>0</v>
      </c>
      <c r="J1636" s="432">
        <v>14539.83</v>
      </c>
      <c r="K1636" s="330"/>
      <c r="L1636" s="331"/>
    </row>
    <row r="1637" spans="1:12" x14ac:dyDescent="0.2">
      <c r="A1637" s="333" t="str">
        <f t="shared" si="25"/>
        <v>76018TL</v>
      </c>
      <c r="B1637" t="s">
        <v>2788</v>
      </c>
      <c r="D1637" t="s">
        <v>1867</v>
      </c>
      <c r="E1637" t="s">
        <v>2789</v>
      </c>
      <c r="F1637" t="s">
        <v>2525</v>
      </c>
      <c r="G1637" s="432">
        <v>0</v>
      </c>
      <c r="H1637" s="432">
        <v>290</v>
      </c>
      <c r="I1637" s="432">
        <v>0</v>
      </c>
      <c r="J1637" s="432">
        <v>290</v>
      </c>
    </row>
    <row r="1638" spans="1:12" x14ac:dyDescent="0.2">
      <c r="A1638" s="333" t="str">
        <f t="shared" si="25"/>
        <v>760183TL</v>
      </c>
      <c r="B1638" t="s">
        <v>3529</v>
      </c>
      <c r="D1638" t="s">
        <v>1867</v>
      </c>
      <c r="E1638" t="s">
        <v>3530</v>
      </c>
      <c r="F1638" t="s">
        <v>2525</v>
      </c>
      <c r="G1638" s="432">
        <v>0</v>
      </c>
      <c r="H1638" s="432">
        <v>290</v>
      </c>
      <c r="I1638" s="432">
        <v>0</v>
      </c>
      <c r="J1638" s="432">
        <v>290</v>
      </c>
    </row>
    <row r="1639" spans="1:12" x14ac:dyDescent="0.2">
      <c r="A1639" s="333" t="str">
        <f t="shared" si="25"/>
        <v>76019TL</v>
      </c>
      <c r="B1639" t="s">
        <v>1928</v>
      </c>
      <c r="D1639" t="s">
        <v>1867</v>
      </c>
      <c r="E1639" t="s">
        <v>1929</v>
      </c>
      <c r="F1639" t="s">
        <v>2525</v>
      </c>
      <c r="G1639" s="432">
        <v>3570</v>
      </c>
      <c r="H1639" s="432">
        <v>72894.679999999993</v>
      </c>
      <c r="I1639" s="432">
        <v>0</v>
      </c>
      <c r="J1639" s="432">
        <v>69324.679999999993</v>
      </c>
    </row>
    <row r="1640" spans="1:12" x14ac:dyDescent="0.2">
      <c r="A1640" s="333" t="str">
        <f t="shared" si="25"/>
        <v>760196TL</v>
      </c>
      <c r="B1640" t="s">
        <v>3015</v>
      </c>
      <c r="D1640" t="s">
        <v>1867</v>
      </c>
      <c r="E1640" t="s">
        <v>3224</v>
      </c>
      <c r="F1640" t="s">
        <v>2525</v>
      </c>
      <c r="G1640" s="432">
        <v>3570</v>
      </c>
      <c r="H1640" s="432">
        <v>72894.679999999993</v>
      </c>
      <c r="I1640" s="432">
        <v>0</v>
      </c>
      <c r="J1640" s="432">
        <v>69324.679999999993</v>
      </c>
    </row>
    <row r="1641" spans="1:12" x14ac:dyDescent="0.2">
      <c r="A1641" s="333" t="str">
        <f t="shared" si="25"/>
        <v>7601960TL</v>
      </c>
      <c r="B1641" t="s">
        <v>3531</v>
      </c>
      <c r="D1641" t="s">
        <v>1867</v>
      </c>
      <c r="E1641" t="s">
        <v>3532</v>
      </c>
      <c r="F1641" t="s">
        <v>2525</v>
      </c>
      <c r="G1641" s="432">
        <v>0</v>
      </c>
      <c r="H1641" s="432">
        <v>3.89</v>
      </c>
      <c r="I1641" s="432">
        <v>0</v>
      </c>
      <c r="J1641" s="432">
        <v>3.89</v>
      </c>
    </row>
    <row r="1642" spans="1:12" x14ac:dyDescent="0.2">
      <c r="A1642" s="333" t="str">
        <f t="shared" si="25"/>
        <v>7601963TL</v>
      </c>
      <c r="B1642" t="s">
        <v>3225</v>
      </c>
      <c r="D1642" t="s">
        <v>1867</v>
      </c>
      <c r="E1642" t="s">
        <v>1937</v>
      </c>
      <c r="F1642" t="s">
        <v>2525</v>
      </c>
      <c r="G1642" s="432">
        <v>1</v>
      </c>
      <c r="H1642" s="432">
        <v>1563.25</v>
      </c>
      <c r="I1642" s="432">
        <v>0</v>
      </c>
      <c r="J1642" s="432">
        <v>1562.25</v>
      </c>
    </row>
    <row r="1643" spans="1:12" x14ac:dyDescent="0.2">
      <c r="A1643" s="333" t="str">
        <f t="shared" si="25"/>
        <v>7601967TL</v>
      </c>
      <c r="B1643" t="s">
        <v>3226</v>
      </c>
      <c r="D1643" t="s">
        <v>1867</v>
      </c>
      <c r="E1643" t="s">
        <v>3227</v>
      </c>
      <c r="F1643" t="s">
        <v>2525</v>
      </c>
      <c r="G1643" s="432">
        <v>3569</v>
      </c>
      <c r="H1643" s="432">
        <v>71325</v>
      </c>
      <c r="I1643" s="432">
        <v>0</v>
      </c>
      <c r="J1643" s="432">
        <v>67756</v>
      </c>
    </row>
    <row r="1644" spans="1:12" x14ac:dyDescent="0.2">
      <c r="A1644" s="333" t="str">
        <f t="shared" si="25"/>
        <v>7601969TL</v>
      </c>
      <c r="B1644" t="s">
        <v>3016</v>
      </c>
      <c r="D1644" t="s">
        <v>1867</v>
      </c>
      <c r="E1644" t="s">
        <v>3017</v>
      </c>
      <c r="F1644" t="s">
        <v>2525</v>
      </c>
      <c r="G1644" s="432">
        <v>0</v>
      </c>
      <c r="H1644" s="432">
        <v>2.54</v>
      </c>
      <c r="I1644" s="432">
        <v>0</v>
      </c>
      <c r="J1644" s="432">
        <v>2.54</v>
      </c>
    </row>
    <row r="1645" spans="1:12" x14ac:dyDescent="0.2">
      <c r="A1645" s="333" t="str">
        <f t="shared" si="25"/>
        <v>76099TL</v>
      </c>
      <c r="B1645" t="s">
        <v>1930</v>
      </c>
      <c r="D1645" t="s">
        <v>1867</v>
      </c>
      <c r="E1645" t="s">
        <v>1931</v>
      </c>
      <c r="F1645" t="s">
        <v>2525</v>
      </c>
      <c r="G1645" s="432">
        <v>18199.46</v>
      </c>
      <c r="H1645" s="432">
        <v>618750.77</v>
      </c>
      <c r="I1645" s="432">
        <v>0</v>
      </c>
      <c r="J1645" s="432">
        <v>600551.31000000006</v>
      </c>
    </row>
    <row r="1646" spans="1:12" x14ac:dyDescent="0.2">
      <c r="A1646" s="333" t="str">
        <f t="shared" si="25"/>
        <v>760990TL</v>
      </c>
      <c r="B1646" t="s">
        <v>1932</v>
      </c>
      <c r="D1646" t="s">
        <v>1867</v>
      </c>
      <c r="E1646" t="s">
        <v>1704</v>
      </c>
      <c r="F1646" t="s">
        <v>2525</v>
      </c>
      <c r="G1646" s="432">
        <v>13810.01</v>
      </c>
      <c r="H1646" s="432">
        <v>99306.13</v>
      </c>
      <c r="I1646" s="432">
        <v>0</v>
      </c>
      <c r="J1646" s="432">
        <v>85496.12</v>
      </c>
    </row>
    <row r="1647" spans="1:12" x14ac:dyDescent="0.2">
      <c r="A1647" s="333" t="str">
        <f t="shared" si="25"/>
        <v>7609900TL</v>
      </c>
      <c r="B1647" t="s">
        <v>3228</v>
      </c>
      <c r="D1647" t="s">
        <v>1867</v>
      </c>
      <c r="E1647" t="s">
        <v>1934</v>
      </c>
      <c r="F1647" t="s">
        <v>2525</v>
      </c>
      <c r="G1647" s="432">
        <v>0</v>
      </c>
      <c r="H1647" s="432">
        <v>274.10000000000002</v>
      </c>
      <c r="I1647" s="432">
        <v>0</v>
      </c>
      <c r="J1647" s="432">
        <v>274.10000000000002</v>
      </c>
    </row>
    <row r="1648" spans="1:12" x14ac:dyDescent="0.2">
      <c r="A1648" s="333" t="str">
        <f t="shared" si="25"/>
        <v>7609901TL</v>
      </c>
      <c r="B1648" t="s">
        <v>3229</v>
      </c>
      <c r="D1648" t="s">
        <v>1867</v>
      </c>
      <c r="E1648" t="s">
        <v>2973</v>
      </c>
      <c r="F1648" t="s">
        <v>2525</v>
      </c>
      <c r="G1648" s="432">
        <v>0</v>
      </c>
      <c r="H1648" s="432">
        <v>33.65</v>
      </c>
      <c r="I1648" s="432">
        <v>0</v>
      </c>
      <c r="J1648" s="432">
        <v>33.65</v>
      </c>
    </row>
    <row r="1649" spans="1:11" x14ac:dyDescent="0.2">
      <c r="A1649" s="333" t="str">
        <f t="shared" si="25"/>
        <v>7609902TL</v>
      </c>
      <c r="B1649" t="s">
        <v>1933</v>
      </c>
      <c r="D1649" t="s">
        <v>1867</v>
      </c>
      <c r="E1649" t="s">
        <v>1753</v>
      </c>
      <c r="F1649" t="s">
        <v>2525</v>
      </c>
      <c r="G1649" s="432">
        <v>0</v>
      </c>
      <c r="H1649" s="432">
        <v>7698</v>
      </c>
      <c r="I1649" s="432">
        <v>0</v>
      </c>
      <c r="J1649" s="432">
        <v>7698</v>
      </c>
    </row>
    <row r="1650" spans="1:11" x14ac:dyDescent="0.2">
      <c r="A1650" s="333" t="str">
        <f t="shared" si="25"/>
        <v>7609906TL</v>
      </c>
      <c r="B1650" t="s">
        <v>264</v>
      </c>
      <c r="D1650" t="s">
        <v>1867</v>
      </c>
      <c r="E1650" t="s">
        <v>265</v>
      </c>
      <c r="F1650" t="s">
        <v>2525</v>
      </c>
      <c r="G1650" s="432">
        <v>0</v>
      </c>
      <c r="H1650" s="432">
        <v>4682.43</v>
      </c>
      <c r="I1650" s="432">
        <v>0</v>
      </c>
      <c r="J1650" s="432">
        <v>4682.43</v>
      </c>
    </row>
    <row r="1651" spans="1:11" x14ac:dyDescent="0.2">
      <c r="A1651" s="333" t="str">
        <f t="shared" si="25"/>
        <v>7609907TL</v>
      </c>
      <c r="B1651" t="s">
        <v>266</v>
      </c>
      <c r="D1651" t="s">
        <v>1867</v>
      </c>
      <c r="E1651" t="s">
        <v>2792</v>
      </c>
      <c r="F1651" t="s">
        <v>2525</v>
      </c>
      <c r="G1651" s="432">
        <v>13352.2</v>
      </c>
      <c r="H1651" s="432">
        <v>77106.490000000005</v>
      </c>
      <c r="I1651" s="432">
        <v>0</v>
      </c>
      <c r="J1651" s="432">
        <v>63754.29</v>
      </c>
    </row>
    <row r="1652" spans="1:11" x14ac:dyDescent="0.2">
      <c r="A1652" s="333" t="str">
        <f t="shared" si="25"/>
        <v>7609908TL</v>
      </c>
      <c r="B1652" t="s">
        <v>3018</v>
      </c>
      <c r="D1652" t="s">
        <v>1867</v>
      </c>
      <c r="E1652" t="s">
        <v>3019</v>
      </c>
      <c r="F1652" t="s">
        <v>2525</v>
      </c>
      <c r="G1652" s="432">
        <v>457.81</v>
      </c>
      <c r="H1652" s="432">
        <v>9511.4599999999991</v>
      </c>
      <c r="I1652" s="432">
        <v>0</v>
      </c>
      <c r="J1652" s="432">
        <v>9053.65</v>
      </c>
    </row>
    <row r="1653" spans="1:11" x14ac:dyDescent="0.2">
      <c r="A1653" s="333" t="str">
        <f t="shared" si="25"/>
        <v>760991TL</v>
      </c>
      <c r="B1653" t="s">
        <v>1935</v>
      </c>
      <c r="D1653" t="s">
        <v>1867</v>
      </c>
      <c r="E1653" t="s">
        <v>3230</v>
      </c>
      <c r="F1653" t="s">
        <v>2525</v>
      </c>
      <c r="G1653" s="432">
        <v>100</v>
      </c>
      <c r="H1653" s="432">
        <v>12399.71</v>
      </c>
      <c r="I1653" s="432">
        <v>0</v>
      </c>
      <c r="J1653" s="432">
        <v>12299.71</v>
      </c>
    </row>
    <row r="1654" spans="1:11" x14ac:dyDescent="0.2">
      <c r="A1654" s="333" t="str">
        <f t="shared" si="25"/>
        <v>7609910TL</v>
      </c>
      <c r="B1654" t="s">
        <v>3231</v>
      </c>
      <c r="D1654" t="s">
        <v>1867</v>
      </c>
      <c r="E1654" t="s">
        <v>3020</v>
      </c>
      <c r="F1654" t="s">
        <v>2525</v>
      </c>
      <c r="G1654" s="432">
        <v>0</v>
      </c>
      <c r="H1654" s="432">
        <v>2928.93</v>
      </c>
      <c r="I1654" s="432">
        <v>0</v>
      </c>
      <c r="J1654" s="432">
        <v>2928.93</v>
      </c>
    </row>
    <row r="1655" spans="1:11" x14ac:dyDescent="0.2">
      <c r="A1655" s="333" t="str">
        <f t="shared" si="25"/>
        <v>7609915TL</v>
      </c>
      <c r="B1655" t="s">
        <v>267</v>
      </c>
      <c r="D1655" t="s">
        <v>1867</v>
      </c>
      <c r="E1655" t="s">
        <v>3232</v>
      </c>
      <c r="F1655" t="s">
        <v>2525</v>
      </c>
      <c r="G1655" s="432">
        <v>0</v>
      </c>
      <c r="H1655" s="432">
        <v>1415</v>
      </c>
      <c r="I1655" s="432">
        <v>0</v>
      </c>
      <c r="J1655" s="432">
        <v>1415</v>
      </c>
    </row>
    <row r="1656" spans="1:11" x14ac:dyDescent="0.2">
      <c r="A1656" s="333" t="str">
        <f t="shared" si="25"/>
        <v>7609916TL</v>
      </c>
      <c r="B1656" t="s">
        <v>1936</v>
      </c>
      <c r="D1656" t="s">
        <v>1867</v>
      </c>
      <c r="E1656" t="s">
        <v>3023</v>
      </c>
      <c r="F1656" t="s">
        <v>2525</v>
      </c>
      <c r="G1656" s="432">
        <v>100</v>
      </c>
      <c r="H1656" s="432">
        <v>8055.78</v>
      </c>
      <c r="I1656" s="432">
        <v>0</v>
      </c>
      <c r="J1656" s="432">
        <v>7955.78</v>
      </c>
    </row>
    <row r="1657" spans="1:11" x14ac:dyDescent="0.2">
      <c r="A1657" s="333" t="str">
        <f t="shared" si="25"/>
        <v>760995TL</v>
      </c>
      <c r="B1657" t="s">
        <v>3233</v>
      </c>
      <c r="D1657" t="s">
        <v>1867</v>
      </c>
      <c r="E1657" t="s">
        <v>1023</v>
      </c>
      <c r="F1657" t="s">
        <v>2525</v>
      </c>
      <c r="G1657" s="432">
        <v>1850.02</v>
      </c>
      <c r="H1657" s="432">
        <v>217687.28</v>
      </c>
      <c r="I1657" s="432">
        <v>0</v>
      </c>
      <c r="J1657" s="432">
        <v>215837.26</v>
      </c>
    </row>
    <row r="1658" spans="1:11" x14ac:dyDescent="0.2">
      <c r="A1658" s="333" t="str">
        <f t="shared" si="25"/>
        <v>7609950TL</v>
      </c>
      <c r="B1658" t="s">
        <v>3234</v>
      </c>
      <c r="D1658" t="s">
        <v>1867</v>
      </c>
      <c r="E1658" t="s">
        <v>596</v>
      </c>
      <c r="F1658" t="s">
        <v>2525</v>
      </c>
      <c r="G1658" s="432">
        <v>1850</v>
      </c>
      <c r="H1658" s="432">
        <v>116619.35</v>
      </c>
      <c r="I1658" s="432">
        <v>0</v>
      </c>
      <c r="J1658" s="432">
        <v>114769.35</v>
      </c>
    </row>
    <row r="1659" spans="1:11" x14ac:dyDescent="0.2">
      <c r="A1659" s="333" t="str">
        <f t="shared" si="25"/>
        <v>76099500TL</v>
      </c>
      <c r="B1659" t="s">
        <v>3235</v>
      </c>
      <c r="D1659" t="s">
        <v>1867</v>
      </c>
      <c r="E1659" t="s">
        <v>3236</v>
      </c>
      <c r="F1659" t="s">
        <v>2525</v>
      </c>
      <c r="G1659" s="432">
        <v>350</v>
      </c>
      <c r="H1659" s="432">
        <v>27291.91</v>
      </c>
      <c r="I1659" s="432">
        <v>0</v>
      </c>
      <c r="J1659" s="432">
        <v>26941.91</v>
      </c>
      <c r="K1659" s="330"/>
    </row>
    <row r="1660" spans="1:11" x14ac:dyDescent="0.2">
      <c r="A1660" s="333" t="str">
        <f t="shared" si="25"/>
        <v>76099501TL</v>
      </c>
      <c r="B1660" t="s">
        <v>3533</v>
      </c>
      <c r="D1660" t="s">
        <v>1867</v>
      </c>
      <c r="E1660" t="s">
        <v>3534</v>
      </c>
      <c r="F1660" t="s">
        <v>2525</v>
      </c>
      <c r="G1660" s="432">
        <v>0</v>
      </c>
      <c r="H1660" s="432">
        <v>1385</v>
      </c>
      <c r="I1660" s="432">
        <v>0</v>
      </c>
      <c r="J1660" s="432">
        <v>1385</v>
      </c>
    </row>
    <row r="1661" spans="1:11" x14ac:dyDescent="0.2">
      <c r="A1661" s="333" t="str">
        <f t="shared" si="25"/>
        <v>76099502TL</v>
      </c>
      <c r="B1661" t="s">
        <v>3237</v>
      </c>
      <c r="D1661" t="s">
        <v>1867</v>
      </c>
      <c r="E1661" t="s">
        <v>3238</v>
      </c>
      <c r="F1661" t="s">
        <v>2525</v>
      </c>
      <c r="G1661" s="432">
        <v>0</v>
      </c>
      <c r="H1661" s="432">
        <v>351.2</v>
      </c>
      <c r="I1661" s="432">
        <v>0</v>
      </c>
      <c r="J1661" s="432">
        <v>351.2</v>
      </c>
    </row>
    <row r="1662" spans="1:11" x14ac:dyDescent="0.2">
      <c r="A1662" s="333" t="str">
        <f t="shared" si="25"/>
        <v>76099505TL</v>
      </c>
      <c r="B1662" t="s">
        <v>3240</v>
      </c>
      <c r="D1662" t="s">
        <v>1867</v>
      </c>
      <c r="E1662" t="s">
        <v>3241</v>
      </c>
      <c r="F1662" t="s">
        <v>2525</v>
      </c>
      <c r="G1662" s="432">
        <v>1500</v>
      </c>
      <c r="H1662" s="432">
        <v>72650</v>
      </c>
      <c r="I1662" s="432">
        <v>0</v>
      </c>
      <c r="J1662" s="432">
        <v>71150</v>
      </c>
    </row>
    <row r="1663" spans="1:11" x14ac:dyDescent="0.2">
      <c r="A1663" s="333" t="str">
        <f t="shared" si="25"/>
        <v>76099506TL</v>
      </c>
      <c r="B1663" t="s">
        <v>3242</v>
      </c>
      <c r="D1663" t="s">
        <v>1867</v>
      </c>
      <c r="E1663" t="s">
        <v>3243</v>
      </c>
      <c r="F1663" t="s">
        <v>2525</v>
      </c>
      <c r="G1663" s="432">
        <v>0</v>
      </c>
      <c r="H1663" s="432">
        <v>14641.24</v>
      </c>
      <c r="I1663" s="432">
        <v>0</v>
      </c>
      <c r="J1663" s="432">
        <v>14641.24</v>
      </c>
    </row>
    <row r="1664" spans="1:11" x14ac:dyDescent="0.2">
      <c r="A1664" s="333" t="str">
        <f t="shared" si="25"/>
        <v>76099509TL</v>
      </c>
      <c r="B1664" t="s">
        <v>3535</v>
      </c>
      <c r="D1664" t="s">
        <v>1867</v>
      </c>
      <c r="E1664" t="s">
        <v>3252</v>
      </c>
      <c r="F1664" t="s">
        <v>2525</v>
      </c>
      <c r="G1664" s="432">
        <v>0</v>
      </c>
      <c r="H1664" s="432">
        <v>300</v>
      </c>
      <c r="I1664" s="432">
        <v>0</v>
      </c>
      <c r="J1664" s="432">
        <v>300</v>
      </c>
    </row>
    <row r="1665" spans="1:10" x14ac:dyDescent="0.2">
      <c r="A1665" s="333" t="str">
        <f t="shared" si="25"/>
        <v>7609951TL</v>
      </c>
      <c r="B1665" t="s">
        <v>3244</v>
      </c>
      <c r="D1665" t="s">
        <v>1867</v>
      </c>
      <c r="E1665" t="s">
        <v>2691</v>
      </c>
      <c r="F1665" t="s">
        <v>2525</v>
      </c>
      <c r="G1665" s="432">
        <v>0</v>
      </c>
      <c r="H1665" s="432">
        <v>316.97000000000003</v>
      </c>
      <c r="I1665" s="432">
        <v>0</v>
      </c>
      <c r="J1665" s="432">
        <v>316.97000000000003</v>
      </c>
    </row>
    <row r="1666" spans="1:10" x14ac:dyDescent="0.2">
      <c r="A1666" s="333" t="str">
        <f t="shared" si="25"/>
        <v>76099510TL</v>
      </c>
      <c r="B1666" t="s">
        <v>3536</v>
      </c>
      <c r="D1666" t="s">
        <v>1867</v>
      </c>
      <c r="E1666" t="s">
        <v>3236</v>
      </c>
      <c r="F1666" t="s">
        <v>2525</v>
      </c>
      <c r="G1666" s="432">
        <v>0</v>
      </c>
      <c r="H1666" s="432">
        <v>316.97000000000003</v>
      </c>
      <c r="I1666" s="432">
        <v>0</v>
      </c>
      <c r="J1666" s="432">
        <v>316.97000000000003</v>
      </c>
    </row>
    <row r="1667" spans="1:10" x14ac:dyDescent="0.2">
      <c r="A1667" s="333" t="str">
        <f t="shared" ref="A1667:A1730" si="26">CONCATENATE(B1667,D1667)</f>
        <v>7609952TL</v>
      </c>
      <c r="B1667" t="s">
        <v>3245</v>
      </c>
      <c r="D1667" t="s">
        <v>1867</v>
      </c>
      <c r="E1667" t="s">
        <v>813</v>
      </c>
      <c r="F1667" t="s">
        <v>2525</v>
      </c>
      <c r="G1667" s="432">
        <v>0.02</v>
      </c>
      <c r="H1667" s="432">
        <v>100750.96</v>
      </c>
      <c r="I1667" s="432">
        <v>0</v>
      </c>
      <c r="J1667" s="432">
        <v>100750.94</v>
      </c>
    </row>
    <row r="1668" spans="1:10" x14ac:dyDescent="0.2">
      <c r="A1668" s="333" t="str">
        <f t="shared" si="26"/>
        <v>76099520TL</v>
      </c>
      <c r="B1668" t="s">
        <v>3246</v>
      </c>
      <c r="D1668" t="s">
        <v>1867</v>
      </c>
      <c r="E1668" t="s">
        <v>3236</v>
      </c>
      <c r="F1668" t="s">
        <v>2525</v>
      </c>
      <c r="G1668" s="432">
        <v>0</v>
      </c>
      <c r="H1668" s="432">
        <v>68053.56</v>
      </c>
      <c r="I1668" s="432">
        <v>0</v>
      </c>
      <c r="J1668" s="432">
        <v>68053.56</v>
      </c>
    </row>
    <row r="1669" spans="1:10" x14ac:dyDescent="0.2">
      <c r="A1669" s="333" t="str">
        <f t="shared" si="26"/>
        <v>76099523TL</v>
      </c>
      <c r="B1669" t="s">
        <v>3247</v>
      </c>
      <c r="D1669" t="s">
        <v>1867</v>
      </c>
      <c r="E1669" t="s">
        <v>3239</v>
      </c>
      <c r="F1669" t="s">
        <v>2525</v>
      </c>
      <c r="G1669" s="432">
        <v>0.02</v>
      </c>
      <c r="H1669" s="432">
        <v>13782.2</v>
      </c>
      <c r="I1669" s="432">
        <v>0</v>
      </c>
      <c r="J1669" s="432">
        <v>13782.18</v>
      </c>
    </row>
    <row r="1670" spans="1:10" x14ac:dyDescent="0.2">
      <c r="A1670" s="333" t="str">
        <f t="shared" si="26"/>
        <v>76099525TL</v>
      </c>
      <c r="B1670" t="s">
        <v>3248</v>
      </c>
      <c r="D1670" t="s">
        <v>1867</v>
      </c>
      <c r="E1670" t="s">
        <v>3241</v>
      </c>
      <c r="F1670" t="s">
        <v>2525</v>
      </c>
      <c r="G1670" s="432">
        <v>0</v>
      </c>
      <c r="H1670" s="432">
        <v>15300</v>
      </c>
      <c r="I1670" s="432">
        <v>0</v>
      </c>
      <c r="J1670" s="432">
        <v>15300</v>
      </c>
    </row>
    <row r="1671" spans="1:10" x14ac:dyDescent="0.2">
      <c r="A1671" s="333" t="str">
        <f t="shared" si="26"/>
        <v>76099526TL</v>
      </c>
      <c r="B1671" t="s">
        <v>3249</v>
      </c>
      <c r="D1671" t="s">
        <v>1867</v>
      </c>
      <c r="E1671" t="s">
        <v>3250</v>
      </c>
      <c r="F1671" t="s">
        <v>2525</v>
      </c>
      <c r="G1671" s="432">
        <v>0</v>
      </c>
      <c r="H1671" s="432">
        <v>3115.2</v>
      </c>
      <c r="I1671" s="432">
        <v>0</v>
      </c>
      <c r="J1671" s="432">
        <v>3115.2</v>
      </c>
    </row>
    <row r="1672" spans="1:10" x14ac:dyDescent="0.2">
      <c r="A1672" s="333" t="str">
        <f t="shared" si="26"/>
        <v>76099529TL</v>
      </c>
      <c r="B1672" t="s">
        <v>3251</v>
      </c>
      <c r="D1672" t="s">
        <v>1867</v>
      </c>
      <c r="E1672" t="s">
        <v>3252</v>
      </c>
      <c r="F1672" t="s">
        <v>2525</v>
      </c>
      <c r="G1672" s="432">
        <v>0</v>
      </c>
      <c r="H1672" s="432">
        <v>500</v>
      </c>
      <c r="I1672" s="432">
        <v>0</v>
      </c>
      <c r="J1672" s="432">
        <v>500</v>
      </c>
    </row>
    <row r="1673" spans="1:10" x14ac:dyDescent="0.2">
      <c r="A1673" s="333" t="str">
        <f t="shared" si="26"/>
        <v>760998TL</v>
      </c>
      <c r="B1673" t="s">
        <v>3254</v>
      </c>
      <c r="D1673" t="s">
        <v>1867</v>
      </c>
      <c r="E1673" t="s">
        <v>3255</v>
      </c>
      <c r="F1673" t="s">
        <v>2525</v>
      </c>
      <c r="G1673" s="432">
        <v>1948.93</v>
      </c>
      <c r="H1673" s="432">
        <v>199106.31</v>
      </c>
      <c r="I1673" s="432">
        <v>0</v>
      </c>
      <c r="J1673" s="432">
        <v>197157.38</v>
      </c>
    </row>
    <row r="1674" spans="1:10" x14ac:dyDescent="0.2">
      <c r="A1674" s="333" t="str">
        <f t="shared" si="26"/>
        <v>7609980TL</v>
      </c>
      <c r="B1674" t="s">
        <v>3256</v>
      </c>
      <c r="D1674" t="s">
        <v>1867</v>
      </c>
      <c r="E1674" t="s">
        <v>1704</v>
      </c>
      <c r="F1674" t="s">
        <v>2525</v>
      </c>
      <c r="G1674" s="432">
        <v>1541.42</v>
      </c>
      <c r="H1674" s="432">
        <v>56055.82</v>
      </c>
      <c r="I1674" s="432">
        <v>0</v>
      </c>
      <c r="J1674" s="432">
        <v>54514.400000000001</v>
      </c>
    </row>
    <row r="1675" spans="1:10" x14ac:dyDescent="0.2">
      <c r="A1675" s="333" t="str">
        <f t="shared" si="26"/>
        <v>76099800TL</v>
      </c>
      <c r="B1675" t="s">
        <v>3257</v>
      </c>
      <c r="D1675" t="s">
        <v>1867</v>
      </c>
      <c r="E1675" t="s">
        <v>3258</v>
      </c>
      <c r="F1675" t="s">
        <v>2525</v>
      </c>
      <c r="G1675" s="432">
        <v>1541.42</v>
      </c>
      <c r="H1675" s="432">
        <v>55120.82</v>
      </c>
      <c r="I1675" s="432">
        <v>0</v>
      </c>
      <c r="J1675" s="432">
        <v>53579.4</v>
      </c>
    </row>
    <row r="1676" spans="1:10" x14ac:dyDescent="0.2">
      <c r="A1676" s="333" t="str">
        <f t="shared" si="26"/>
        <v>76099803TL</v>
      </c>
      <c r="B1676" t="s">
        <v>3259</v>
      </c>
      <c r="D1676" t="s">
        <v>1867</v>
      </c>
      <c r="E1676" t="s">
        <v>3022</v>
      </c>
      <c r="F1676" t="s">
        <v>2525</v>
      </c>
      <c r="G1676" s="432">
        <v>0</v>
      </c>
      <c r="H1676" s="432">
        <v>935</v>
      </c>
      <c r="I1676" s="432">
        <v>0</v>
      </c>
      <c r="J1676" s="432">
        <v>935</v>
      </c>
    </row>
    <row r="1677" spans="1:10" x14ac:dyDescent="0.2">
      <c r="A1677" s="333" t="str">
        <f t="shared" si="26"/>
        <v>7609981TL</v>
      </c>
      <c r="B1677" t="s">
        <v>3260</v>
      </c>
      <c r="D1677" t="s">
        <v>1867</v>
      </c>
      <c r="E1677" t="s">
        <v>1023</v>
      </c>
      <c r="F1677" t="s">
        <v>2525</v>
      </c>
      <c r="G1677" s="432">
        <v>407.51</v>
      </c>
      <c r="H1677" s="432">
        <v>143050.49</v>
      </c>
      <c r="I1677" s="432">
        <v>0</v>
      </c>
      <c r="J1677" s="432">
        <v>142642.98000000001</v>
      </c>
    </row>
    <row r="1678" spans="1:10" x14ac:dyDescent="0.2">
      <c r="A1678" s="333" t="str">
        <f t="shared" si="26"/>
        <v>76099810TL</v>
      </c>
      <c r="B1678" t="s">
        <v>3261</v>
      </c>
      <c r="D1678" t="s">
        <v>1867</v>
      </c>
      <c r="E1678" t="s">
        <v>3258</v>
      </c>
      <c r="F1678" t="s">
        <v>2525</v>
      </c>
      <c r="G1678" s="432">
        <v>407.51</v>
      </c>
      <c r="H1678" s="432">
        <v>133123.79</v>
      </c>
      <c r="I1678" s="432">
        <v>0</v>
      </c>
      <c r="J1678" s="432">
        <v>132716.28</v>
      </c>
    </row>
    <row r="1679" spans="1:10" x14ac:dyDescent="0.2">
      <c r="A1679" s="333" t="str">
        <f t="shared" si="26"/>
        <v>76099811TL</v>
      </c>
      <c r="B1679" t="s">
        <v>3262</v>
      </c>
      <c r="D1679" t="s">
        <v>1867</v>
      </c>
      <c r="E1679" t="s">
        <v>3263</v>
      </c>
      <c r="F1679" t="s">
        <v>2525</v>
      </c>
      <c r="G1679" s="432">
        <v>0</v>
      </c>
      <c r="H1679" s="432">
        <v>151.69999999999999</v>
      </c>
      <c r="I1679" s="432">
        <v>0</v>
      </c>
      <c r="J1679" s="432">
        <v>151.69999999999999</v>
      </c>
    </row>
    <row r="1680" spans="1:10" x14ac:dyDescent="0.2">
      <c r="A1680" s="333" t="str">
        <f t="shared" si="26"/>
        <v>76099812TL</v>
      </c>
      <c r="B1680" t="s">
        <v>3537</v>
      </c>
      <c r="D1680" t="s">
        <v>1867</v>
      </c>
      <c r="E1680" t="s">
        <v>3538</v>
      </c>
      <c r="F1680" t="s">
        <v>2525</v>
      </c>
      <c r="G1680" s="432">
        <v>0</v>
      </c>
      <c r="H1680" s="432">
        <v>20</v>
      </c>
      <c r="I1680" s="432">
        <v>0</v>
      </c>
      <c r="J1680" s="432">
        <v>20</v>
      </c>
    </row>
    <row r="1681" spans="1:10" x14ac:dyDescent="0.2">
      <c r="A1681" s="333" t="str">
        <f t="shared" si="26"/>
        <v>76099813TL</v>
      </c>
      <c r="B1681" t="s">
        <v>3264</v>
      </c>
      <c r="D1681" t="s">
        <v>1867</v>
      </c>
      <c r="E1681" t="s">
        <v>3022</v>
      </c>
      <c r="F1681" t="s">
        <v>2525</v>
      </c>
      <c r="G1681" s="432">
        <v>0</v>
      </c>
      <c r="H1681" s="432">
        <v>9755</v>
      </c>
      <c r="I1681" s="432">
        <v>0</v>
      </c>
      <c r="J1681" s="432">
        <v>9755</v>
      </c>
    </row>
    <row r="1682" spans="1:10" x14ac:dyDescent="0.2">
      <c r="A1682" s="333" t="str">
        <f t="shared" si="26"/>
        <v>760999TL</v>
      </c>
      <c r="B1682" t="s">
        <v>1941</v>
      </c>
      <c r="D1682" t="s">
        <v>1867</v>
      </c>
      <c r="E1682" t="s">
        <v>793</v>
      </c>
      <c r="F1682" t="s">
        <v>2525</v>
      </c>
      <c r="G1682" s="432">
        <v>490.5</v>
      </c>
      <c r="H1682" s="432">
        <v>90251.34</v>
      </c>
      <c r="I1682" s="432">
        <v>0</v>
      </c>
      <c r="J1682" s="432">
        <v>89760.84</v>
      </c>
    </row>
    <row r="1683" spans="1:10" x14ac:dyDescent="0.2">
      <c r="A1683" s="333" t="str">
        <f t="shared" si="26"/>
        <v>7609990TL</v>
      </c>
      <c r="B1683" t="s">
        <v>3265</v>
      </c>
      <c r="D1683" t="s">
        <v>1867</v>
      </c>
      <c r="E1683" t="s">
        <v>3266</v>
      </c>
      <c r="F1683" t="s">
        <v>2525</v>
      </c>
      <c r="G1683" s="432">
        <v>0</v>
      </c>
      <c r="H1683" s="432">
        <v>2115</v>
      </c>
      <c r="I1683" s="432">
        <v>0</v>
      </c>
      <c r="J1683" s="432">
        <v>2115</v>
      </c>
    </row>
    <row r="1684" spans="1:10" x14ac:dyDescent="0.2">
      <c r="A1684" s="333" t="str">
        <f t="shared" si="26"/>
        <v>76099902TL</v>
      </c>
      <c r="B1684" t="s">
        <v>3267</v>
      </c>
      <c r="D1684" t="s">
        <v>1867</v>
      </c>
      <c r="E1684" t="s">
        <v>3268</v>
      </c>
      <c r="F1684" t="s">
        <v>2525</v>
      </c>
      <c r="G1684" s="432">
        <v>0</v>
      </c>
      <c r="H1684" s="432">
        <v>145</v>
      </c>
      <c r="I1684" s="432">
        <v>0</v>
      </c>
      <c r="J1684" s="432">
        <v>145</v>
      </c>
    </row>
    <row r="1685" spans="1:10" x14ac:dyDescent="0.2">
      <c r="A1685" s="333" t="str">
        <f t="shared" si="26"/>
        <v>76099904TL</v>
      </c>
      <c r="B1685" t="s">
        <v>3269</v>
      </c>
      <c r="D1685" t="s">
        <v>1867</v>
      </c>
      <c r="E1685" t="s">
        <v>3270</v>
      </c>
      <c r="F1685" t="s">
        <v>2525</v>
      </c>
      <c r="G1685" s="432">
        <v>0</v>
      </c>
      <c r="H1685" s="432">
        <v>20</v>
      </c>
      <c r="I1685" s="432">
        <v>0</v>
      </c>
      <c r="J1685" s="432">
        <v>20</v>
      </c>
    </row>
    <row r="1686" spans="1:10" x14ac:dyDescent="0.2">
      <c r="A1686" s="333" t="str">
        <f t="shared" si="26"/>
        <v>76099906TL</v>
      </c>
      <c r="B1686" t="s">
        <v>3271</v>
      </c>
      <c r="D1686" t="s">
        <v>1867</v>
      </c>
      <c r="E1686" t="s">
        <v>3272</v>
      </c>
      <c r="F1686" t="s">
        <v>2525</v>
      </c>
      <c r="G1686" s="432">
        <v>0</v>
      </c>
      <c r="H1686" s="432">
        <v>1950</v>
      </c>
      <c r="I1686" s="432">
        <v>0</v>
      </c>
      <c r="J1686" s="432">
        <v>1950</v>
      </c>
    </row>
    <row r="1687" spans="1:10" x14ac:dyDescent="0.2">
      <c r="A1687" s="333" t="str">
        <f t="shared" si="26"/>
        <v>7609991TL</v>
      </c>
      <c r="B1687" t="s">
        <v>3273</v>
      </c>
      <c r="D1687" t="s">
        <v>1867</v>
      </c>
      <c r="E1687" t="s">
        <v>3274</v>
      </c>
      <c r="F1687" t="s">
        <v>2525</v>
      </c>
      <c r="G1687" s="432">
        <v>490</v>
      </c>
      <c r="H1687" s="432">
        <v>63506.49</v>
      </c>
      <c r="I1687" s="432">
        <v>0</v>
      </c>
      <c r="J1687" s="432">
        <v>63016.49</v>
      </c>
    </row>
    <row r="1688" spans="1:10" x14ac:dyDescent="0.2">
      <c r="A1688" s="333" t="str">
        <f t="shared" si="26"/>
        <v>76099910TL</v>
      </c>
      <c r="B1688" t="s">
        <v>3275</v>
      </c>
      <c r="D1688" t="s">
        <v>1867</v>
      </c>
      <c r="E1688" t="s">
        <v>3276</v>
      </c>
      <c r="F1688" t="s">
        <v>2525</v>
      </c>
      <c r="G1688" s="432">
        <v>30</v>
      </c>
      <c r="H1688" s="432">
        <v>368.43</v>
      </c>
      <c r="I1688" s="432">
        <v>0</v>
      </c>
      <c r="J1688" s="432">
        <v>338.43</v>
      </c>
    </row>
    <row r="1689" spans="1:10" x14ac:dyDescent="0.2">
      <c r="A1689" s="333" t="str">
        <f t="shared" si="26"/>
        <v>76099911TL</v>
      </c>
      <c r="B1689" t="s">
        <v>3277</v>
      </c>
      <c r="D1689" t="s">
        <v>1867</v>
      </c>
      <c r="E1689" t="s">
        <v>3278</v>
      </c>
      <c r="F1689" t="s">
        <v>2525</v>
      </c>
      <c r="G1689" s="432">
        <v>320</v>
      </c>
      <c r="H1689" s="432">
        <v>36700.25</v>
      </c>
      <c r="I1689" s="432">
        <v>0</v>
      </c>
      <c r="J1689" s="432">
        <v>36380.25</v>
      </c>
    </row>
    <row r="1690" spans="1:10" x14ac:dyDescent="0.2">
      <c r="A1690" s="333" t="str">
        <f t="shared" si="26"/>
        <v>76099912TL</v>
      </c>
      <c r="B1690" t="s">
        <v>3279</v>
      </c>
      <c r="D1690" t="s">
        <v>1867</v>
      </c>
      <c r="E1690" t="s">
        <v>3280</v>
      </c>
      <c r="F1690" t="s">
        <v>2525</v>
      </c>
      <c r="G1690" s="432">
        <v>140</v>
      </c>
      <c r="H1690" s="432">
        <v>26437.81</v>
      </c>
      <c r="I1690" s="432">
        <v>0</v>
      </c>
      <c r="J1690" s="432">
        <v>26297.81</v>
      </c>
    </row>
    <row r="1691" spans="1:10" x14ac:dyDescent="0.2">
      <c r="A1691" s="333" t="str">
        <f t="shared" si="26"/>
        <v>7609993TL</v>
      </c>
      <c r="B1691" t="s">
        <v>3281</v>
      </c>
      <c r="D1691" t="s">
        <v>1867</v>
      </c>
      <c r="E1691" t="s">
        <v>3224</v>
      </c>
      <c r="F1691" t="s">
        <v>2525</v>
      </c>
      <c r="G1691" s="432">
        <v>0.5</v>
      </c>
      <c r="H1691" s="432">
        <v>39.5</v>
      </c>
      <c r="I1691" s="432">
        <v>0</v>
      </c>
      <c r="J1691" s="432">
        <v>39</v>
      </c>
    </row>
    <row r="1692" spans="1:10" x14ac:dyDescent="0.2">
      <c r="A1692" s="333" t="str">
        <f t="shared" si="26"/>
        <v>76099933TL</v>
      </c>
      <c r="B1692" t="s">
        <v>3282</v>
      </c>
      <c r="D1692" t="s">
        <v>1867</v>
      </c>
      <c r="E1692" t="s">
        <v>3227</v>
      </c>
      <c r="F1692" t="s">
        <v>2525</v>
      </c>
      <c r="G1692" s="432">
        <v>0</v>
      </c>
      <c r="H1692" s="432">
        <v>39</v>
      </c>
      <c r="I1692" s="432">
        <v>0</v>
      </c>
      <c r="J1692" s="432">
        <v>39</v>
      </c>
    </row>
    <row r="1693" spans="1:10" x14ac:dyDescent="0.2">
      <c r="A1693" s="333" t="str">
        <f t="shared" si="26"/>
        <v>76099939TL</v>
      </c>
      <c r="B1693" t="s">
        <v>3283</v>
      </c>
      <c r="D1693" t="s">
        <v>1867</v>
      </c>
      <c r="E1693" t="s">
        <v>1937</v>
      </c>
      <c r="F1693" t="s">
        <v>2525</v>
      </c>
      <c r="G1693" s="432">
        <v>0.5</v>
      </c>
      <c r="H1693" s="432">
        <v>0.5</v>
      </c>
      <c r="I1693" s="432">
        <v>0</v>
      </c>
      <c r="J1693" s="432">
        <v>0</v>
      </c>
    </row>
    <row r="1694" spans="1:10" x14ac:dyDescent="0.2">
      <c r="A1694" s="333" t="str">
        <f t="shared" si="26"/>
        <v>7609996TL</v>
      </c>
      <c r="B1694" t="s">
        <v>3284</v>
      </c>
      <c r="D1694" t="s">
        <v>1867</v>
      </c>
      <c r="E1694" t="s">
        <v>1939</v>
      </c>
      <c r="F1694" t="s">
        <v>2525</v>
      </c>
      <c r="G1694" s="432">
        <v>0</v>
      </c>
      <c r="H1694" s="432">
        <v>24171.46</v>
      </c>
      <c r="I1694" s="432">
        <v>0</v>
      </c>
      <c r="J1694" s="432">
        <v>24171.46</v>
      </c>
    </row>
    <row r="1695" spans="1:10" x14ac:dyDescent="0.2">
      <c r="A1695" s="333" t="str">
        <f t="shared" si="26"/>
        <v>76099960TL</v>
      </c>
      <c r="B1695" t="s">
        <v>3285</v>
      </c>
      <c r="D1695" t="s">
        <v>1867</v>
      </c>
      <c r="E1695" t="s">
        <v>3286</v>
      </c>
      <c r="F1695" t="s">
        <v>2525</v>
      </c>
      <c r="G1695" s="432">
        <v>0</v>
      </c>
      <c r="H1695" s="432">
        <v>13.92</v>
      </c>
      <c r="I1695" s="432">
        <v>0</v>
      </c>
      <c r="J1695" s="432">
        <v>13.92</v>
      </c>
    </row>
    <row r="1696" spans="1:10" x14ac:dyDescent="0.2">
      <c r="A1696" s="333" t="str">
        <f t="shared" si="26"/>
        <v>76099961TL</v>
      </c>
      <c r="B1696" t="s">
        <v>3287</v>
      </c>
      <c r="D1696" t="s">
        <v>1867</v>
      </c>
      <c r="E1696" t="s">
        <v>1938</v>
      </c>
      <c r="F1696" t="s">
        <v>2525</v>
      </c>
      <c r="G1696" s="432">
        <v>0</v>
      </c>
      <c r="H1696" s="432">
        <v>968.54</v>
      </c>
      <c r="I1696" s="432">
        <v>0</v>
      </c>
      <c r="J1696" s="432">
        <v>968.54</v>
      </c>
    </row>
    <row r="1697" spans="1:12" x14ac:dyDescent="0.2">
      <c r="A1697" s="333" t="str">
        <f t="shared" si="26"/>
        <v>76099963TL</v>
      </c>
      <c r="B1697" t="s">
        <v>3288</v>
      </c>
      <c r="D1697" t="s">
        <v>1867</v>
      </c>
      <c r="E1697" t="s">
        <v>1940</v>
      </c>
      <c r="F1697" t="s">
        <v>2525</v>
      </c>
      <c r="G1697" s="432">
        <v>0</v>
      </c>
      <c r="H1697" s="432">
        <v>17666.48</v>
      </c>
      <c r="I1697" s="432">
        <v>0</v>
      </c>
      <c r="J1697" s="432">
        <v>17666.48</v>
      </c>
    </row>
    <row r="1698" spans="1:12" x14ac:dyDescent="0.2">
      <c r="A1698" s="333" t="str">
        <f t="shared" si="26"/>
        <v>76099964TL</v>
      </c>
      <c r="B1698" t="s">
        <v>3289</v>
      </c>
      <c r="D1698" t="s">
        <v>1867</v>
      </c>
      <c r="E1698" t="s">
        <v>3253</v>
      </c>
      <c r="F1698" t="s">
        <v>2525</v>
      </c>
      <c r="G1698" s="432">
        <v>0</v>
      </c>
      <c r="H1698" s="432">
        <v>1422.52</v>
      </c>
      <c r="I1698" s="432">
        <v>0</v>
      </c>
      <c r="J1698" s="432">
        <v>1422.52</v>
      </c>
    </row>
    <row r="1699" spans="1:12" x14ac:dyDescent="0.2">
      <c r="A1699" s="333" t="str">
        <f t="shared" si="26"/>
        <v>76099967TL</v>
      </c>
      <c r="B1699" t="s">
        <v>3290</v>
      </c>
      <c r="D1699" t="s">
        <v>1867</v>
      </c>
      <c r="E1699" t="s">
        <v>3021</v>
      </c>
      <c r="F1699" t="s">
        <v>2525</v>
      </c>
      <c r="G1699" s="432">
        <v>0</v>
      </c>
      <c r="H1699" s="432">
        <v>4100</v>
      </c>
      <c r="I1699" s="432">
        <v>0</v>
      </c>
      <c r="J1699" s="432">
        <v>4100</v>
      </c>
    </row>
    <row r="1700" spans="1:12" x14ac:dyDescent="0.2">
      <c r="A1700" s="333" t="str">
        <f t="shared" si="26"/>
        <v>7609997TL</v>
      </c>
      <c r="B1700" t="s">
        <v>3539</v>
      </c>
      <c r="D1700" t="s">
        <v>1867</v>
      </c>
      <c r="E1700" t="s">
        <v>1939</v>
      </c>
      <c r="F1700" t="s">
        <v>2525</v>
      </c>
      <c r="G1700" s="432">
        <v>0</v>
      </c>
      <c r="H1700" s="432">
        <v>5</v>
      </c>
      <c r="I1700" s="432">
        <v>0</v>
      </c>
      <c r="J1700" s="432">
        <v>5</v>
      </c>
    </row>
    <row r="1701" spans="1:12" x14ac:dyDescent="0.2">
      <c r="A1701" s="333" t="str">
        <f t="shared" si="26"/>
        <v>76099972TL</v>
      </c>
      <c r="B1701" t="s">
        <v>3540</v>
      </c>
      <c r="D1701" t="s">
        <v>1867</v>
      </c>
      <c r="E1701" t="s">
        <v>3541</v>
      </c>
      <c r="F1701" t="s">
        <v>2525</v>
      </c>
      <c r="G1701" s="432">
        <v>0</v>
      </c>
      <c r="H1701" s="432">
        <v>5</v>
      </c>
      <c r="I1701" s="432">
        <v>0</v>
      </c>
      <c r="J1701" s="432">
        <v>5</v>
      </c>
    </row>
    <row r="1702" spans="1:12" x14ac:dyDescent="0.2">
      <c r="A1702" s="333" t="str">
        <f t="shared" si="26"/>
        <v>7609999TL</v>
      </c>
      <c r="B1702" t="s">
        <v>3291</v>
      </c>
      <c r="D1702" t="s">
        <v>1867</v>
      </c>
      <c r="E1702" t="s">
        <v>1939</v>
      </c>
      <c r="F1702" t="s">
        <v>2525</v>
      </c>
      <c r="G1702" s="432">
        <v>0</v>
      </c>
      <c r="H1702" s="432">
        <v>413.89</v>
      </c>
      <c r="I1702" s="432">
        <v>0</v>
      </c>
      <c r="J1702" s="432">
        <v>413.89</v>
      </c>
    </row>
    <row r="1703" spans="1:12" x14ac:dyDescent="0.2">
      <c r="A1703" s="333" t="str">
        <f t="shared" si="26"/>
        <v>76099999TL</v>
      </c>
      <c r="B1703" t="s">
        <v>3292</v>
      </c>
      <c r="D1703" t="s">
        <v>1867</v>
      </c>
      <c r="E1703" t="s">
        <v>1939</v>
      </c>
      <c r="F1703" t="s">
        <v>2525</v>
      </c>
      <c r="G1703" s="432">
        <v>0</v>
      </c>
      <c r="H1703" s="432">
        <v>413.89</v>
      </c>
      <c r="I1703" s="432">
        <v>0</v>
      </c>
      <c r="J1703" s="432">
        <v>413.89</v>
      </c>
      <c r="K1703" s="340"/>
      <c r="L1703" s="330"/>
    </row>
    <row r="1704" spans="1:12" x14ac:dyDescent="0.2">
      <c r="A1704" s="333" t="str">
        <f t="shared" si="26"/>
        <v>761TL</v>
      </c>
      <c r="B1704" t="s">
        <v>1942</v>
      </c>
      <c r="D1704" t="s">
        <v>1867</v>
      </c>
      <c r="E1704" t="s">
        <v>370</v>
      </c>
      <c r="F1704" t="s">
        <v>2525</v>
      </c>
      <c r="G1704" s="432">
        <v>547</v>
      </c>
      <c r="H1704" s="432">
        <v>49806.04</v>
      </c>
      <c r="I1704" s="432">
        <v>0</v>
      </c>
      <c r="J1704" s="432">
        <v>49259.040000000001</v>
      </c>
    </row>
    <row r="1705" spans="1:12" x14ac:dyDescent="0.2">
      <c r="A1705" s="333" t="str">
        <f t="shared" si="26"/>
        <v>76105TL</v>
      </c>
      <c r="B1705" t="s">
        <v>1943</v>
      </c>
      <c r="D1705" t="s">
        <v>1867</v>
      </c>
      <c r="E1705" t="s">
        <v>379</v>
      </c>
      <c r="F1705" t="s">
        <v>2525</v>
      </c>
      <c r="G1705" s="432">
        <v>342.12</v>
      </c>
      <c r="H1705" s="432">
        <v>26386.080000000002</v>
      </c>
      <c r="I1705" s="432">
        <v>0</v>
      </c>
      <c r="J1705" s="432">
        <v>26043.96</v>
      </c>
    </row>
    <row r="1706" spans="1:12" x14ac:dyDescent="0.2">
      <c r="A1706" s="333" t="str">
        <f t="shared" si="26"/>
        <v>761050TL</v>
      </c>
      <c r="B1706" t="s">
        <v>1944</v>
      </c>
      <c r="D1706" t="s">
        <v>1867</v>
      </c>
      <c r="E1706" t="s">
        <v>379</v>
      </c>
      <c r="F1706" t="s">
        <v>2525</v>
      </c>
      <c r="G1706" s="432">
        <v>342.12</v>
      </c>
      <c r="H1706" s="432">
        <v>22190.84</v>
      </c>
      <c r="I1706" s="432">
        <v>0</v>
      </c>
      <c r="J1706" s="432">
        <v>21848.720000000001</v>
      </c>
    </row>
    <row r="1707" spans="1:12" x14ac:dyDescent="0.2">
      <c r="A1707" s="333" t="str">
        <f t="shared" si="26"/>
        <v>7610500TL</v>
      </c>
      <c r="B1707" t="s">
        <v>3293</v>
      </c>
      <c r="D1707" t="s">
        <v>1867</v>
      </c>
      <c r="E1707" t="s">
        <v>379</v>
      </c>
      <c r="F1707" t="s">
        <v>2525</v>
      </c>
      <c r="G1707" s="432">
        <v>342.12</v>
      </c>
      <c r="H1707" s="432">
        <v>22190.84</v>
      </c>
      <c r="I1707" s="432">
        <v>0</v>
      </c>
      <c r="J1707" s="432">
        <v>21848.720000000001</v>
      </c>
    </row>
    <row r="1708" spans="1:12" x14ac:dyDescent="0.2">
      <c r="A1708" s="333" t="str">
        <f t="shared" si="26"/>
        <v>761051TL</v>
      </c>
      <c r="B1708" t="s">
        <v>1945</v>
      </c>
      <c r="D1708" t="s">
        <v>1867</v>
      </c>
      <c r="E1708" t="s">
        <v>3294</v>
      </c>
      <c r="F1708" t="s">
        <v>2525</v>
      </c>
      <c r="G1708" s="432">
        <v>0</v>
      </c>
      <c r="H1708" s="432">
        <v>4195.24</v>
      </c>
      <c r="I1708" s="432">
        <v>0</v>
      </c>
      <c r="J1708" s="432">
        <v>4195.24</v>
      </c>
    </row>
    <row r="1709" spans="1:12" x14ac:dyDescent="0.2">
      <c r="A1709" s="333" t="str">
        <f t="shared" si="26"/>
        <v>7610510TL</v>
      </c>
      <c r="B1709" t="s">
        <v>3295</v>
      </c>
      <c r="D1709" t="s">
        <v>1867</v>
      </c>
      <c r="E1709" t="s">
        <v>379</v>
      </c>
      <c r="F1709" t="s">
        <v>2525</v>
      </c>
      <c r="G1709" s="432">
        <v>0</v>
      </c>
      <c r="H1709" s="432">
        <v>4195.24</v>
      </c>
      <c r="I1709" s="432">
        <v>0</v>
      </c>
      <c r="J1709" s="432">
        <v>4195.24</v>
      </c>
    </row>
    <row r="1710" spans="1:12" x14ac:dyDescent="0.2">
      <c r="A1710" s="333" t="str">
        <f t="shared" si="26"/>
        <v>76111TL</v>
      </c>
      <c r="B1710" t="s">
        <v>1949</v>
      </c>
      <c r="D1710" t="s">
        <v>1867</v>
      </c>
      <c r="E1710" t="s">
        <v>1950</v>
      </c>
      <c r="F1710" t="s">
        <v>2525</v>
      </c>
      <c r="G1710" s="432">
        <v>0</v>
      </c>
      <c r="H1710" s="432">
        <v>447.27</v>
      </c>
      <c r="I1710" s="432">
        <v>0</v>
      </c>
      <c r="J1710" s="432">
        <v>447.27</v>
      </c>
    </row>
    <row r="1711" spans="1:12" x14ac:dyDescent="0.2">
      <c r="A1711" s="333" t="str">
        <f t="shared" si="26"/>
        <v>761110TL</v>
      </c>
      <c r="B1711" t="s">
        <v>3542</v>
      </c>
      <c r="D1711" t="s">
        <v>1867</v>
      </c>
      <c r="E1711" t="s">
        <v>1704</v>
      </c>
      <c r="F1711" t="s">
        <v>2525</v>
      </c>
      <c r="G1711" s="432">
        <v>0</v>
      </c>
      <c r="H1711" s="432">
        <v>447.27</v>
      </c>
      <c r="I1711" s="432">
        <v>0</v>
      </c>
      <c r="J1711" s="432">
        <v>447.27</v>
      </c>
    </row>
    <row r="1712" spans="1:12" x14ac:dyDescent="0.2">
      <c r="A1712" s="333" t="str">
        <f t="shared" si="26"/>
        <v>7611101TL</v>
      </c>
      <c r="B1712" t="s">
        <v>3543</v>
      </c>
      <c r="D1712" t="s">
        <v>1867</v>
      </c>
      <c r="E1712" t="s">
        <v>262</v>
      </c>
      <c r="F1712" t="s">
        <v>2525</v>
      </c>
      <c r="G1712" s="432">
        <v>0</v>
      </c>
      <c r="H1712" s="432">
        <v>447.27</v>
      </c>
      <c r="I1712" s="432">
        <v>0</v>
      </c>
      <c r="J1712" s="432">
        <v>447.27</v>
      </c>
    </row>
    <row r="1713" spans="1:11" x14ac:dyDescent="0.2">
      <c r="A1713" s="333" t="str">
        <f t="shared" si="26"/>
        <v>76199TL</v>
      </c>
      <c r="B1713" t="s">
        <v>1952</v>
      </c>
      <c r="D1713" t="s">
        <v>1867</v>
      </c>
      <c r="E1713" t="s">
        <v>1953</v>
      </c>
      <c r="F1713" t="s">
        <v>2525</v>
      </c>
      <c r="G1713" s="432">
        <v>204.88</v>
      </c>
      <c r="H1713" s="432">
        <v>22972.69</v>
      </c>
      <c r="I1713" s="432">
        <v>0</v>
      </c>
      <c r="J1713" s="432">
        <v>22767.81</v>
      </c>
    </row>
    <row r="1714" spans="1:11" x14ac:dyDescent="0.2">
      <c r="A1714" s="333" t="str">
        <f t="shared" si="26"/>
        <v>761998TL</v>
      </c>
      <c r="B1714" t="s">
        <v>3296</v>
      </c>
      <c r="D1714" t="s">
        <v>1867</v>
      </c>
      <c r="E1714" t="s">
        <v>3255</v>
      </c>
      <c r="F1714" t="s">
        <v>2525</v>
      </c>
      <c r="G1714" s="432">
        <v>204.88</v>
      </c>
      <c r="H1714" s="432">
        <v>22972.69</v>
      </c>
      <c r="I1714" s="432">
        <v>0</v>
      </c>
      <c r="J1714" s="432">
        <v>22767.81</v>
      </c>
    </row>
    <row r="1715" spans="1:11" s="343" customFormat="1" x14ac:dyDescent="0.2">
      <c r="A1715" s="333" t="str">
        <f t="shared" si="26"/>
        <v>7619980TL</v>
      </c>
      <c r="B1715" t="s">
        <v>3297</v>
      </c>
      <c r="C1715"/>
      <c r="D1715" t="s">
        <v>1867</v>
      </c>
      <c r="E1715" t="s">
        <v>1704</v>
      </c>
      <c r="F1715" t="s">
        <v>2525</v>
      </c>
      <c r="G1715" s="432">
        <v>37.9</v>
      </c>
      <c r="H1715" s="432">
        <v>11348.53</v>
      </c>
      <c r="I1715" s="432">
        <v>0</v>
      </c>
      <c r="J1715" s="432">
        <v>11310.63</v>
      </c>
    </row>
    <row r="1716" spans="1:11" s="343" customFormat="1" x14ac:dyDescent="0.2">
      <c r="A1716" s="333" t="str">
        <f t="shared" si="26"/>
        <v>76199800TL</v>
      </c>
      <c r="B1716" t="s">
        <v>3298</v>
      </c>
      <c r="C1716"/>
      <c r="D1716" t="s">
        <v>1867</v>
      </c>
      <c r="E1716" t="s">
        <v>3258</v>
      </c>
      <c r="F1716" t="s">
        <v>2525</v>
      </c>
      <c r="G1716" s="432">
        <v>37.9</v>
      </c>
      <c r="H1716" s="432">
        <v>11348.53</v>
      </c>
      <c r="I1716" s="432">
        <v>0</v>
      </c>
      <c r="J1716" s="432">
        <v>11310.63</v>
      </c>
    </row>
    <row r="1717" spans="1:11" s="343" customFormat="1" x14ac:dyDescent="0.2">
      <c r="A1717" s="333" t="str">
        <f t="shared" si="26"/>
        <v>7619981TL</v>
      </c>
      <c r="B1717" t="s">
        <v>3299</v>
      </c>
      <c r="C1717"/>
      <c r="D1717" t="s">
        <v>1867</v>
      </c>
      <c r="E1717" t="s">
        <v>1023</v>
      </c>
      <c r="F1717" t="s">
        <v>2525</v>
      </c>
      <c r="G1717" s="432">
        <v>166.98</v>
      </c>
      <c r="H1717" s="432">
        <v>11624.16</v>
      </c>
      <c r="I1717" s="432">
        <v>0</v>
      </c>
      <c r="J1717" s="432">
        <v>11457.18</v>
      </c>
    </row>
    <row r="1718" spans="1:11" s="343" customFormat="1" x14ac:dyDescent="0.2">
      <c r="A1718" s="333" t="str">
        <f t="shared" si="26"/>
        <v>76199810TL</v>
      </c>
      <c r="B1718" t="s">
        <v>3300</v>
      </c>
      <c r="C1718"/>
      <c r="D1718" t="s">
        <v>1867</v>
      </c>
      <c r="E1718" t="s">
        <v>3258</v>
      </c>
      <c r="F1718" t="s">
        <v>2525</v>
      </c>
      <c r="G1718" s="432">
        <v>166.98</v>
      </c>
      <c r="H1718" s="432">
        <v>11624.16</v>
      </c>
      <c r="I1718" s="432">
        <v>0</v>
      </c>
      <c r="J1718" s="432">
        <v>11457.18</v>
      </c>
    </row>
    <row r="1719" spans="1:11" s="343" customFormat="1" x14ac:dyDescent="0.2">
      <c r="A1719" s="333" t="str">
        <f t="shared" si="26"/>
        <v>771TL</v>
      </c>
      <c r="B1719" t="s">
        <v>1954</v>
      </c>
      <c r="C1719"/>
      <c r="D1719" t="s">
        <v>1867</v>
      </c>
      <c r="E1719" t="s">
        <v>1955</v>
      </c>
      <c r="F1719" t="s">
        <v>2525</v>
      </c>
      <c r="G1719" s="432">
        <v>0</v>
      </c>
      <c r="H1719" s="432">
        <v>11710392.880000001</v>
      </c>
      <c r="I1719" s="432">
        <v>0</v>
      </c>
      <c r="J1719" s="432">
        <v>11710392.880000001</v>
      </c>
    </row>
    <row r="1720" spans="1:11" s="343" customFormat="1" x14ac:dyDescent="0.2">
      <c r="A1720" s="333" t="str">
        <f t="shared" si="26"/>
        <v>77101TL</v>
      </c>
      <c r="B1720" t="s">
        <v>1956</v>
      </c>
      <c r="C1720"/>
      <c r="D1720" t="s">
        <v>1867</v>
      </c>
      <c r="E1720" t="s">
        <v>391</v>
      </c>
      <c r="F1720" t="s">
        <v>2525</v>
      </c>
      <c r="G1720" s="432">
        <v>0</v>
      </c>
      <c r="H1720" s="432">
        <v>11543339.109999999</v>
      </c>
      <c r="I1720" s="432">
        <v>0</v>
      </c>
      <c r="J1720" s="432">
        <v>11543339.109999999</v>
      </c>
    </row>
    <row r="1721" spans="1:11" s="343" customFormat="1" x14ac:dyDescent="0.2">
      <c r="A1721" s="333" t="str">
        <f t="shared" si="26"/>
        <v>771010TL</v>
      </c>
      <c r="B1721" t="s">
        <v>1957</v>
      </c>
      <c r="C1721"/>
      <c r="D1721" t="s">
        <v>1867</v>
      </c>
      <c r="E1721" t="s">
        <v>1958</v>
      </c>
      <c r="F1721" t="s">
        <v>2525</v>
      </c>
      <c r="G1721" s="432">
        <v>0</v>
      </c>
      <c r="H1721" s="432">
        <v>2781816.7</v>
      </c>
      <c r="I1721" s="432">
        <v>0</v>
      </c>
      <c r="J1721" s="432">
        <v>2781816.7</v>
      </c>
    </row>
    <row r="1722" spans="1:11" s="343" customFormat="1" x14ac:dyDescent="0.2">
      <c r="A1722" s="333" t="str">
        <f t="shared" si="26"/>
        <v>771011TL</v>
      </c>
      <c r="B1722" t="s">
        <v>1959</v>
      </c>
      <c r="C1722"/>
      <c r="D1722" t="s">
        <v>1867</v>
      </c>
      <c r="E1722" t="s">
        <v>1960</v>
      </c>
      <c r="F1722" t="s">
        <v>2525</v>
      </c>
      <c r="G1722" s="432">
        <v>0</v>
      </c>
      <c r="H1722" s="432">
        <v>8510830.9299999997</v>
      </c>
      <c r="I1722" s="432">
        <v>0</v>
      </c>
      <c r="J1722" s="432">
        <v>8510830.9299999997</v>
      </c>
    </row>
    <row r="1723" spans="1:11" x14ac:dyDescent="0.2">
      <c r="A1723" s="333" t="str">
        <f t="shared" si="26"/>
        <v>771013TL</v>
      </c>
      <c r="B1723" t="s">
        <v>3301</v>
      </c>
      <c r="D1723" t="s">
        <v>1867</v>
      </c>
      <c r="E1723" t="s">
        <v>3302</v>
      </c>
      <c r="F1723" t="s">
        <v>2525</v>
      </c>
      <c r="G1723" s="432">
        <v>0</v>
      </c>
      <c r="H1723" s="432">
        <v>250691.48</v>
      </c>
      <c r="I1723" s="432">
        <v>0</v>
      </c>
      <c r="J1723" s="432">
        <v>250691.48</v>
      </c>
    </row>
    <row r="1724" spans="1:11" x14ac:dyDescent="0.2">
      <c r="A1724" s="333" t="str">
        <f t="shared" si="26"/>
        <v>77110TL</v>
      </c>
      <c r="B1724" t="s">
        <v>1961</v>
      </c>
      <c r="D1724" t="s">
        <v>1867</v>
      </c>
      <c r="E1724" t="s">
        <v>1052</v>
      </c>
      <c r="F1724" t="s">
        <v>2525</v>
      </c>
      <c r="G1724" s="432">
        <v>0</v>
      </c>
      <c r="H1724" s="432">
        <v>167053.76999999999</v>
      </c>
      <c r="I1724" s="432">
        <v>0</v>
      </c>
      <c r="J1724" s="432">
        <v>167053.76999999999</v>
      </c>
    </row>
    <row r="1725" spans="1:11" x14ac:dyDescent="0.2">
      <c r="A1725" s="333" t="str">
        <f t="shared" si="26"/>
        <v>771101TL</v>
      </c>
      <c r="B1725" t="s">
        <v>1962</v>
      </c>
      <c r="D1725" t="s">
        <v>1867</v>
      </c>
      <c r="E1725" t="s">
        <v>1963</v>
      </c>
      <c r="F1725" t="s">
        <v>2525</v>
      </c>
      <c r="G1725" s="432">
        <v>0</v>
      </c>
      <c r="H1725" s="432">
        <v>167053.76999999999</v>
      </c>
      <c r="I1725" s="432">
        <v>0</v>
      </c>
      <c r="J1725" s="432">
        <v>167053.76999999999</v>
      </c>
      <c r="K1725" s="331"/>
    </row>
    <row r="1726" spans="1:11" x14ac:dyDescent="0.2">
      <c r="A1726" s="333" t="str">
        <f t="shared" si="26"/>
        <v>790TL</v>
      </c>
      <c r="B1726" t="s">
        <v>1965</v>
      </c>
      <c r="D1726" t="s">
        <v>1867</v>
      </c>
      <c r="E1726" t="s">
        <v>1966</v>
      </c>
      <c r="F1726" t="s">
        <v>2525</v>
      </c>
      <c r="G1726" s="432">
        <v>8850.5300000000007</v>
      </c>
      <c r="H1726" s="432">
        <v>607880.69999999995</v>
      </c>
      <c r="I1726" s="432">
        <v>0</v>
      </c>
      <c r="J1726" s="432">
        <v>599030.17000000004</v>
      </c>
      <c r="K1726" s="331"/>
    </row>
    <row r="1727" spans="1:11" x14ac:dyDescent="0.2">
      <c r="A1727" s="333" t="str">
        <f t="shared" si="26"/>
        <v>79001TL</v>
      </c>
      <c r="B1727" t="s">
        <v>1967</v>
      </c>
      <c r="D1727" t="s">
        <v>1867</v>
      </c>
      <c r="E1727" t="s">
        <v>1968</v>
      </c>
      <c r="F1727" t="s">
        <v>2525</v>
      </c>
      <c r="G1727" s="432">
        <v>165.01</v>
      </c>
      <c r="H1727" s="432">
        <v>30629.279999999999</v>
      </c>
      <c r="I1727" s="432">
        <v>0</v>
      </c>
      <c r="J1727" s="432">
        <v>30464.27</v>
      </c>
    </row>
    <row r="1728" spans="1:11" x14ac:dyDescent="0.2">
      <c r="A1728" s="333" t="str">
        <f t="shared" si="26"/>
        <v>790012TL</v>
      </c>
      <c r="B1728" t="s">
        <v>1754</v>
      </c>
      <c r="D1728" t="s">
        <v>1867</v>
      </c>
      <c r="E1728" t="s">
        <v>1755</v>
      </c>
      <c r="F1728" t="s">
        <v>2525</v>
      </c>
      <c r="G1728" s="432">
        <v>0</v>
      </c>
      <c r="H1728" s="432">
        <v>466.53</v>
      </c>
      <c r="I1728" s="432">
        <v>0</v>
      </c>
      <c r="J1728" s="432">
        <v>466.53</v>
      </c>
    </row>
    <row r="1729" spans="1:11" x14ac:dyDescent="0.2">
      <c r="A1729" s="333" t="str">
        <f t="shared" si="26"/>
        <v>790013TL</v>
      </c>
      <c r="B1729" t="s">
        <v>1969</v>
      </c>
      <c r="D1729" t="s">
        <v>1867</v>
      </c>
      <c r="E1729" t="s">
        <v>1970</v>
      </c>
      <c r="F1729" t="s">
        <v>2525</v>
      </c>
      <c r="G1729" s="432">
        <v>10.01</v>
      </c>
      <c r="H1729" s="432">
        <v>5941.3</v>
      </c>
      <c r="I1729" s="432">
        <v>0</v>
      </c>
      <c r="J1729" s="432">
        <v>5931.29</v>
      </c>
    </row>
    <row r="1730" spans="1:11" x14ac:dyDescent="0.2">
      <c r="A1730" s="333" t="str">
        <f t="shared" si="26"/>
        <v>790014TL</v>
      </c>
      <c r="B1730" t="s">
        <v>1971</v>
      </c>
      <c r="D1730" t="s">
        <v>1867</v>
      </c>
      <c r="E1730" t="s">
        <v>1972</v>
      </c>
      <c r="F1730" t="s">
        <v>2525</v>
      </c>
      <c r="G1730" s="432">
        <v>155</v>
      </c>
      <c r="H1730" s="432">
        <v>24221.45</v>
      </c>
      <c r="I1730" s="432">
        <v>0</v>
      </c>
      <c r="J1730" s="432">
        <v>24066.45</v>
      </c>
      <c r="K1730" s="340"/>
    </row>
    <row r="1731" spans="1:11" x14ac:dyDescent="0.2">
      <c r="A1731" s="333" t="str">
        <f t="shared" ref="A1731:A1794" si="27">CONCATENATE(B1731,D1731)</f>
        <v>79004TL</v>
      </c>
      <c r="B1731" t="s">
        <v>1973</v>
      </c>
      <c r="D1731" t="s">
        <v>1867</v>
      </c>
      <c r="E1731" t="s">
        <v>2794</v>
      </c>
      <c r="F1731" t="s">
        <v>2525</v>
      </c>
      <c r="G1731" s="432">
        <v>0</v>
      </c>
      <c r="H1731" s="432">
        <v>4509.62</v>
      </c>
      <c r="I1731" s="432">
        <v>0</v>
      </c>
      <c r="J1731" s="432">
        <v>4509.62</v>
      </c>
    </row>
    <row r="1732" spans="1:11" x14ac:dyDescent="0.2">
      <c r="A1732" s="333" t="str">
        <f t="shared" si="27"/>
        <v>790041TL</v>
      </c>
      <c r="B1732" t="s">
        <v>3303</v>
      </c>
      <c r="D1732" t="s">
        <v>1867</v>
      </c>
      <c r="E1732" t="s">
        <v>1757</v>
      </c>
      <c r="F1732" t="s">
        <v>2525</v>
      </c>
      <c r="G1732" s="432">
        <v>0</v>
      </c>
      <c r="H1732" s="432">
        <v>4085</v>
      </c>
      <c r="I1732" s="432">
        <v>0</v>
      </c>
      <c r="J1732" s="432">
        <v>4085</v>
      </c>
    </row>
    <row r="1733" spans="1:11" x14ac:dyDescent="0.2">
      <c r="A1733" s="333" t="str">
        <f t="shared" si="27"/>
        <v>790049TL</v>
      </c>
      <c r="B1733" t="s">
        <v>268</v>
      </c>
      <c r="D1733" t="s">
        <v>1867</v>
      </c>
      <c r="E1733" t="s">
        <v>1974</v>
      </c>
      <c r="F1733" t="s">
        <v>2525</v>
      </c>
      <c r="G1733" s="432">
        <v>0</v>
      </c>
      <c r="H1733" s="432">
        <v>424.62</v>
      </c>
      <c r="I1733" s="432">
        <v>0</v>
      </c>
      <c r="J1733" s="432">
        <v>424.62</v>
      </c>
    </row>
    <row r="1734" spans="1:11" x14ac:dyDescent="0.2">
      <c r="A1734" s="333" t="str">
        <f t="shared" si="27"/>
        <v>79005TL</v>
      </c>
      <c r="B1734" t="s">
        <v>3304</v>
      </c>
      <c r="D1734" t="s">
        <v>1867</v>
      </c>
      <c r="E1734" t="s">
        <v>3305</v>
      </c>
      <c r="F1734" t="s">
        <v>2525</v>
      </c>
      <c r="G1734" s="432">
        <v>2324.31</v>
      </c>
      <c r="H1734" s="432">
        <v>3932.04</v>
      </c>
      <c r="I1734" s="432">
        <v>0</v>
      </c>
      <c r="J1734" s="432">
        <v>1607.73</v>
      </c>
    </row>
    <row r="1735" spans="1:11" x14ac:dyDescent="0.2">
      <c r="A1735" s="333" t="str">
        <f t="shared" si="27"/>
        <v>790052TL</v>
      </c>
      <c r="B1735" s="444" t="s">
        <v>3306</v>
      </c>
      <c r="C1735" s="444"/>
      <c r="D1735" s="444" t="s">
        <v>1867</v>
      </c>
      <c r="E1735" s="444" t="s">
        <v>3307</v>
      </c>
      <c r="F1735" s="444" t="s">
        <v>2525</v>
      </c>
      <c r="G1735" s="456">
        <v>2324.31</v>
      </c>
      <c r="H1735" s="456">
        <v>3932.04</v>
      </c>
      <c r="I1735" s="456">
        <v>0</v>
      </c>
      <c r="J1735" s="456">
        <v>1607.73</v>
      </c>
    </row>
    <row r="1736" spans="1:11" x14ac:dyDescent="0.2">
      <c r="A1736" s="333" t="str">
        <f t="shared" si="27"/>
        <v>79007TL</v>
      </c>
      <c r="B1736" t="s">
        <v>1975</v>
      </c>
      <c r="D1736" t="s">
        <v>1867</v>
      </c>
      <c r="E1736" t="s">
        <v>1976</v>
      </c>
      <c r="F1736" t="s">
        <v>2525</v>
      </c>
      <c r="G1736" s="432">
        <v>0</v>
      </c>
      <c r="H1736" s="432">
        <v>497405.29</v>
      </c>
      <c r="I1736" s="432">
        <v>0</v>
      </c>
      <c r="J1736" s="432">
        <v>497405.29</v>
      </c>
    </row>
    <row r="1737" spans="1:11" x14ac:dyDescent="0.2">
      <c r="A1737" s="333" t="str">
        <f t="shared" si="27"/>
        <v>790070TL</v>
      </c>
      <c r="B1737" t="s">
        <v>1977</v>
      </c>
      <c r="D1737" t="s">
        <v>1867</v>
      </c>
      <c r="E1737" t="s">
        <v>1978</v>
      </c>
      <c r="F1737" t="s">
        <v>2525</v>
      </c>
      <c r="G1737" s="432">
        <v>0</v>
      </c>
      <c r="H1737" s="432">
        <v>496727.29</v>
      </c>
      <c r="I1737" s="432">
        <v>0</v>
      </c>
      <c r="J1737" s="432">
        <v>496727.29</v>
      </c>
    </row>
    <row r="1738" spans="1:11" x14ac:dyDescent="0.2">
      <c r="A1738" s="333" t="str">
        <f t="shared" si="27"/>
        <v>790076TL</v>
      </c>
      <c r="B1738" t="s">
        <v>3544</v>
      </c>
      <c r="D1738" t="s">
        <v>1867</v>
      </c>
      <c r="E1738" t="s">
        <v>3545</v>
      </c>
      <c r="F1738" t="s">
        <v>2525</v>
      </c>
      <c r="G1738" s="432">
        <v>0</v>
      </c>
      <c r="H1738" s="432">
        <v>500</v>
      </c>
      <c r="I1738" s="432">
        <v>0</v>
      </c>
      <c r="J1738" s="432">
        <v>500</v>
      </c>
    </row>
    <row r="1739" spans="1:11" x14ac:dyDescent="0.2">
      <c r="A1739" s="333" t="str">
        <f t="shared" si="27"/>
        <v>790079TL</v>
      </c>
      <c r="B1739" t="s">
        <v>3546</v>
      </c>
      <c r="D1739" t="s">
        <v>1867</v>
      </c>
      <c r="E1739" t="s">
        <v>3547</v>
      </c>
      <c r="F1739" t="s">
        <v>2525</v>
      </c>
      <c r="G1739" s="432">
        <v>0</v>
      </c>
      <c r="H1739" s="432">
        <v>178</v>
      </c>
      <c r="I1739" s="432">
        <v>0</v>
      </c>
      <c r="J1739" s="432">
        <v>178</v>
      </c>
    </row>
    <row r="1740" spans="1:11" x14ac:dyDescent="0.2">
      <c r="A1740" s="333" t="str">
        <f t="shared" si="27"/>
        <v>79010TL</v>
      </c>
      <c r="B1740" t="s">
        <v>1981</v>
      </c>
      <c r="D1740" t="s">
        <v>1867</v>
      </c>
      <c r="E1740" t="s">
        <v>1982</v>
      </c>
      <c r="F1740" t="s">
        <v>2525</v>
      </c>
      <c r="G1740" s="432">
        <v>6361.21</v>
      </c>
      <c r="H1740" s="432">
        <v>70403.210000000006</v>
      </c>
      <c r="I1740" s="432">
        <v>0</v>
      </c>
      <c r="J1740" s="432">
        <v>64042</v>
      </c>
    </row>
    <row r="1741" spans="1:11" x14ac:dyDescent="0.2">
      <c r="A1741" s="333" t="str">
        <f t="shared" si="27"/>
        <v>790100TL</v>
      </c>
      <c r="B1741" t="s">
        <v>1983</v>
      </c>
      <c r="D1741" t="s">
        <v>1867</v>
      </c>
      <c r="E1741" t="s">
        <v>1984</v>
      </c>
      <c r="F1741" t="s">
        <v>2525</v>
      </c>
      <c r="G1741" s="432">
        <v>6361.21</v>
      </c>
      <c r="H1741" s="432">
        <v>70403.210000000006</v>
      </c>
      <c r="I1741" s="432">
        <v>0</v>
      </c>
      <c r="J1741" s="432">
        <v>64042</v>
      </c>
    </row>
    <row r="1742" spans="1:11" x14ac:dyDescent="0.2">
      <c r="A1742" s="333" t="str">
        <f t="shared" si="27"/>
        <v>7901001TL</v>
      </c>
      <c r="B1742" t="s">
        <v>3548</v>
      </c>
      <c r="D1742" t="s">
        <v>1867</v>
      </c>
      <c r="E1742" t="s">
        <v>3549</v>
      </c>
      <c r="F1742" t="s">
        <v>2525</v>
      </c>
      <c r="G1742" s="432">
        <v>5995</v>
      </c>
      <c r="H1742" s="432">
        <v>5995</v>
      </c>
      <c r="I1742" s="432">
        <v>0</v>
      </c>
      <c r="J1742" s="432">
        <v>0</v>
      </c>
    </row>
    <row r="1743" spans="1:11" x14ac:dyDescent="0.2">
      <c r="A1743" s="333" t="str">
        <f t="shared" si="27"/>
        <v>7901009TL</v>
      </c>
      <c r="B1743" t="s">
        <v>1985</v>
      </c>
      <c r="D1743" t="s">
        <v>1867</v>
      </c>
      <c r="E1743" t="s">
        <v>1986</v>
      </c>
      <c r="F1743" t="s">
        <v>2525</v>
      </c>
      <c r="G1743" s="432">
        <v>366.21</v>
      </c>
      <c r="H1743" s="432">
        <v>64408.21</v>
      </c>
      <c r="I1743" s="432">
        <v>0</v>
      </c>
      <c r="J1743" s="432">
        <v>64042</v>
      </c>
    </row>
    <row r="1744" spans="1:11" x14ac:dyDescent="0.2">
      <c r="A1744" s="333" t="str">
        <f t="shared" si="27"/>
        <v>79099TL</v>
      </c>
      <c r="B1744" t="s">
        <v>1987</v>
      </c>
      <c r="D1744" t="s">
        <v>1867</v>
      </c>
      <c r="E1744" t="s">
        <v>1966</v>
      </c>
      <c r="F1744" t="s">
        <v>2525</v>
      </c>
      <c r="G1744" s="432">
        <v>0</v>
      </c>
      <c r="H1744" s="432">
        <v>1001.26</v>
      </c>
      <c r="I1744" s="432">
        <v>0</v>
      </c>
      <c r="J1744" s="432">
        <v>1001.26</v>
      </c>
    </row>
    <row r="1745" spans="1:11" x14ac:dyDescent="0.2">
      <c r="A1745" s="333" t="str">
        <f t="shared" si="27"/>
        <v>790990TL</v>
      </c>
      <c r="B1745" t="s">
        <v>1756</v>
      </c>
      <c r="D1745" t="s">
        <v>1867</v>
      </c>
      <c r="E1745" t="s">
        <v>1966</v>
      </c>
      <c r="F1745" t="s">
        <v>2525</v>
      </c>
      <c r="G1745" s="432">
        <v>0</v>
      </c>
      <c r="H1745" s="432">
        <v>721</v>
      </c>
      <c r="I1745" s="432">
        <v>0</v>
      </c>
      <c r="J1745" s="432">
        <v>721</v>
      </c>
    </row>
    <row r="1746" spans="1:11" x14ac:dyDescent="0.2">
      <c r="A1746" s="333" t="str">
        <f t="shared" si="27"/>
        <v>7909903TL</v>
      </c>
      <c r="B1746" t="s">
        <v>3550</v>
      </c>
      <c r="D1746" t="s">
        <v>1867</v>
      </c>
      <c r="E1746" t="s">
        <v>3551</v>
      </c>
      <c r="F1746" t="s">
        <v>2525</v>
      </c>
      <c r="G1746" s="432">
        <v>0</v>
      </c>
      <c r="H1746" s="432">
        <v>721</v>
      </c>
      <c r="I1746" s="432">
        <v>0</v>
      </c>
      <c r="J1746" s="432">
        <v>721</v>
      </c>
    </row>
    <row r="1747" spans="1:11" x14ac:dyDescent="0.2">
      <c r="A1747" s="333" t="str">
        <f t="shared" si="27"/>
        <v>790999TL</v>
      </c>
      <c r="B1747" t="s">
        <v>1758</v>
      </c>
      <c r="D1747" t="s">
        <v>1867</v>
      </c>
      <c r="E1747" t="s">
        <v>793</v>
      </c>
      <c r="F1747" t="s">
        <v>2525</v>
      </c>
      <c r="G1747" s="432">
        <v>0</v>
      </c>
      <c r="H1747" s="432">
        <v>280.26</v>
      </c>
      <c r="I1747" s="432">
        <v>0</v>
      </c>
      <c r="J1747" s="432">
        <v>280.26</v>
      </c>
    </row>
    <row r="1748" spans="1:11" x14ac:dyDescent="0.2">
      <c r="A1748" s="333" t="str">
        <f t="shared" si="27"/>
        <v>791TL</v>
      </c>
      <c r="B1748" t="s">
        <v>1988</v>
      </c>
      <c r="D1748" t="s">
        <v>1867</v>
      </c>
      <c r="E1748" t="s">
        <v>1966</v>
      </c>
      <c r="F1748" t="s">
        <v>2525</v>
      </c>
      <c r="G1748" s="432">
        <v>0</v>
      </c>
      <c r="H1748" s="432">
        <v>150.44999999999999</v>
      </c>
      <c r="I1748" s="432">
        <v>0</v>
      </c>
      <c r="J1748" s="432">
        <v>150.44999999999999</v>
      </c>
    </row>
    <row r="1749" spans="1:11" x14ac:dyDescent="0.2">
      <c r="A1749" s="333" t="str">
        <f t="shared" si="27"/>
        <v>79101TL</v>
      </c>
      <c r="B1749" t="s">
        <v>1989</v>
      </c>
      <c r="D1749" t="s">
        <v>1867</v>
      </c>
      <c r="E1749" t="s">
        <v>1968</v>
      </c>
      <c r="F1749" t="s">
        <v>2525</v>
      </c>
      <c r="G1749" s="432">
        <v>0</v>
      </c>
      <c r="H1749" s="432">
        <v>150</v>
      </c>
      <c r="I1749" s="432">
        <v>0</v>
      </c>
      <c r="J1749" s="432">
        <v>150</v>
      </c>
    </row>
    <row r="1750" spans="1:11" x14ac:dyDescent="0.2">
      <c r="A1750" s="333" t="str">
        <f t="shared" si="27"/>
        <v>791014TL</v>
      </c>
      <c r="B1750" t="s">
        <v>269</v>
      </c>
      <c r="D1750" t="s">
        <v>1867</v>
      </c>
      <c r="E1750" t="s">
        <v>1972</v>
      </c>
      <c r="F1750" t="s">
        <v>2525</v>
      </c>
      <c r="G1750" s="432">
        <v>0</v>
      </c>
      <c r="H1750" s="432">
        <v>150</v>
      </c>
      <c r="I1750" s="432">
        <v>0</v>
      </c>
      <c r="J1750" s="432">
        <v>150</v>
      </c>
    </row>
    <row r="1751" spans="1:11" x14ac:dyDescent="0.2">
      <c r="A1751" s="333" t="str">
        <f t="shared" si="27"/>
        <v>79199TL</v>
      </c>
      <c r="B1751" t="s">
        <v>1990</v>
      </c>
      <c r="D1751" t="s">
        <v>1867</v>
      </c>
      <c r="E1751" t="s">
        <v>1966</v>
      </c>
      <c r="F1751" t="s">
        <v>2525</v>
      </c>
      <c r="G1751" s="432">
        <v>0</v>
      </c>
      <c r="H1751" s="432">
        <v>0.45</v>
      </c>
      <c r="I1751" s="432">
        <v>0</v>
      </c>
      <c r="J1751" s="432">
        <v>0.45</v>
      </c>
    </row>
    <row r="1752" spans="1:11" x14ac:dyDescent="0.2">
      <c r="A1752" s="333" t="str">
        <f t="shared" si="27"/>
        <v>791999TL</v>
      </c>
      <c r="B1752" t="s">
        <v>3552</v>
      </c>
      <c r="D1752" t="s">
        <v>1867</v>
      </c>
      <c r="E1752" t="s">
        <v>793</v>
      </c>
      <c r="F1752" t="s">
        <v>2525</v>
      </c>
      <c r="G1752" s="432">
        <v>0</v>
      </c>
      <c r="H1752" s="432">
        <v>0.45</v>
      </c>
      <c r="I1752" s="432">
        <v>0</v>
      </c>
      <c r="J1752" s="432">
        <v>0.45</v>
      </c>
    </row>
    <row r="1753" spans="1:11" x14ac:dyDescent="0.2">
      <c r="A1753" s="333" t="str">
        <f t="shared" si="27"/>
        <v>8TL</v>
      </c>
      <c r="B1753" t="s">
        <v>1991</v>
      </c>
      <c r="D1753" t="s">
        <v>1867</v>
      </c>
      <c r="E1753" t="s">
        <v>1992</v>
      </c>
      <c r="F1753" t="s">
        <v>2525</v>
      </c>
      <c r="G1753" s="432">
        <v>113908720.03</v>
      </c>
      <c r="H1753" s="432">
        <v>88728968.959999993</v>
      </c>
      <c r="I1753" s="432">
        <f>25179751.07-420530.65</f>
        <v>24759220.420000002</v>
      </c>
      <c r="J1753" s="432">
        <v>0</v>
      </c>
    </row>
    <row r="1754" spans="1:11" x14ac:dyDescent="0.2">
      <c r="A1754" s="333" t="str">
        <f t="shared" si="27"/>
        <v>810TL</v>
      </c>
      <c r="B1754" t="s">
        <v>1993</v>
      </c>
      <c r="D1754" t="s">
        <v>1867</v>
      </c>
      <c r="E1754" t="s">
        <v>1994</v>
      </c>
      <c r="F1754" t="s">
        <v>2525</v>
      </c>
      <c r="G1754" s="432">
        <v>79719447.840000004</v>
      </c>
      <c r="H1754" s="432">
        <v>75698502</v>
      </c>
      <c r="I1754" s="432">
        <v>4020945.84</v>
      </c>
      <c r="J1754" s="432">
        <v>0</v>
      </c>
    </row>
    <row r="1755" spans="1:11" x14ac:dyDescent="0.2">
      <c r="A1755" s="333" t="str">
        <f t="shared" si="27"/>
        <v>81000TL</v>
      </c>
      <c r="B1755" t="s">
        <v>1995</v>
      </c>
      <c r="D1755" t="s">
        <v>1867</v>
      </c>
      <c r="E1755" t="s">
        <v>1996</v>
      </c>
      <c r="F1755" t="s">
        <v>2525</v>
      </c>
      <c r="G1755" s="432">
        <v>38439615.68</v>
      </c>
      <c r="H1755" s="432">
        <v>35974553.280000001</v>
      </c>
      <c r="I1755" s="432">
        <v>2465062.4</v>
      </c>
      <c r="J1755" s="432">
        <v>0</v>
      </c>
    </row>
    <row r="1756" spans="1:11" x14ac:dyDescent="0.2">
      <c r="A1756" s="333" t="str">
        <f t="shared" si="27"/>
        <v>810007TL</v>
      </c>
      <c r="B1756" t="s">
        <v>1997</v>
      </c>
      <c r="D1756" t="s">
        <v>1867</v>
      </c>
      <c r="E1756" t="s">
        <v>1998</v>
      </c>
      <c r="F1756" t="s">
        <v>2525</v>
      </c>
      <c r="G1756" s="432">
        <v>38439615.68</v>
      </c>
      <c r="H1756" s="432">
        <v>35974553.280000001</v>
      </c>
      <c r="I1756" s="432">
        <v>2465062.4</v>
      </c>
      <c r="J1756" s="432">
        <v>0</v>
      </c>
    </row>
    <row r="1757" spans="1:11" x14ac:dyDescent="0.2">
      <c r="A1757" s="333" t="str">
        <f t="shared" si="27"/>
        <v>8100071TL</v>
      </c>
      <c r="B1757" t="s">
        <v>1999</v>
      </c>
      <c r="D1757" t="s">
        <v>1867</v>
      </c>
      <c r="E1757" t="s">
        <v>270</v>
      </c>
      <c r="F1757" t="s">
        <v>2525</v>
      </c>
      <c r="G1757" s="432">
        <v>38439615.68</v>
      </c>
      <c r="H1757" s="432">
        <v>35974553.280000001</v>
      </c>
      <c r="I1757" s="432">
        <v>2465062.4</v>
      </c>
      <c r="J1757" s="432">
        <v>0</v>
      </c>
      <c r="K1757" s="340"/>
    </row>
    <row r="1758" spans="1:11" x14ac:dyDescent="0.2">
      <c r="A1758" s="333" t="str">
        <f t="shared" si="27"/>
        <v>81000710TL</v>
      </c>
      <c r="B1758" t="s">
        <v>2001</v>
      </c>
      <c r="D1758" t="s">
        <v>1867</v>
      </c>
      <c r="E1758" t="s">
        <v>2000</v>
      </c>
      <c r="F1758" t="s">
        <v>2525</v>
      </c>
      <c r="G1758" s="432">
        <v>37976985.990000002</v>
      </c>
      <c r="H1758" s="432">
        <v>35541736.719999999</v>
      </c>
      <c r="I1758" s="432">
        <v>2435249.27</v>
      </c>
      <c r="J1758" s="432">
        <v>0</v>
      </c>
    </row>
    <row r="1759" spans="1:11" x14ac:dyDescent="0.2">
      <c r="A1759" s="333" t="str">
        <f t="shared" si="27"/>
        <v>81000715TL</v>
      </c>
      <c r="B1759" t="s">
        <v>271</v>
      </c>
      <c r="D1759" t="s">
        <v>1867</v>
      </c>
      <c r="E1759" t="s">
        <v>272</v>
      </c>
      <c r="F1759" t="s">
        <v>2525</v>
      </c>
      <c r="G1759" s="432">
        <v>462629.69</v>
      </c>
      <c r="H1759" s="432">
        <v>432816.56</v>
      </c>
      <c r="I1759" s="432">
        <v>29813.13</v>
      </c>
      <c r="J1759" s="432">
        <v>0</v>
      </c>
    </row>
    <row r="1760" spans="1:11" x14ac:dyDescent="0.2">
      <c r="A1760" s="333" t="str">
        <f t="shared" si="27"/>
        <v>81001TL</v>
      </c>
      <c r="B1760" t="s">
        <v>2002</v>
      </c>
      <c r="D1760" t="s">
        <v>1867</v>
      </c>
      <c r="E1760" t="s">
        <v>2003</v>
      </c>
      <c r="F1760" t="s">
        <v>2525</v>
      </c>
      <c r="G1760" s="432">
        <v>2023862.54</v>
      </c>
      <c r="H1760" s="432">
        <v>1815359.25</v>
      </c>
      <c r="I1760" s="432">
        <v>208503.29</v>
      </c>
      <c r="J1760" s="432">
        <v>0</v>
      </c>
    </row>
    <row r="1761" spans="1:11" x14ac:dyDescent="0.2">
      <c r="A1761" s="333" t="str">
        <f t="shared" si="27"/>
        <v>810013TL</v>
      </c>
      <c r="B1761" t="s">
        <v>2796</v>
      </c>
      <c r="D1761" t="s">
        <v>1867</v>
      </c>
      <c r="E1761" t="s">
        <v>2797</v>
      </c>
      <c r="F1761" t="s">
        <v>2525</v>
      </c>
      <c r="G1761" s="432">
        <v>76062</v>
      </c>
      <c r="H1761" s="432">
        <v>0</v>
      </c>
      <c r="I1761" s="432">
        <v>76062</v>
      </c>
      <c r="J1761" s="432">
        <v>0</v>
      </c>
      <c r="K1761" s="340"/>
    </row>
    <row r="1762" spans="1:11" x14ac:dyDescent="0.2">
      <c r="A1762" s="333" t="str">
        <f t="shared" si="27"/>
        <v>810018TL</v>
      </c>
      <c r="B1762" t="s">
        <v>2004</v>
      </c>
      <c r="D1762" t="s">
        <v>1867</v>
      </c>
      <c r="E1762" t="s">
        <v>2005</v>
      </c>
      <c r="F1762" t="s">
        <v>2525</v>
      </c>
      <c r="G1762" s="432">
        <v>1947800.54</v>
      </c>
      <c r="H1762" s="432">
        <v>1815359.25</v>
      </c>
      <c r="I1762" s="432">
        <v>132441.29</v>
      </c>
      <c r="J1762" s="432">
        <v>0</v>
      </c>
      <c r="K1762" s="332"/>
    </row>
    <row r="1763" spans="1:11" x14ac:dyDescent="0.2">
      <c r="A1763" s="333" t="str">
        <f t="shared" si="27"/>
        <v>8100181TL</v>
      </c>
      <c r="B1763" t="s">
        <v>2006</v>
      </c>
      <c r="D1763" t="s">
        <v>1867</v>
      </c>
      <c r="E1763" t="s">
        <v>2007</v>
      </c>
      <c r="F1763" t="s">
        <v>2525</v>
      </c>
      <c r="G1763" s="432">
        <v>1945870.85</v>
      </c>
      <c r="H1763" s="432">
        <v>1815359.25</v>
      </c>
      <c r="I1763" s="432">
        <v>130511.6</v>
      </c>
      <c r="J1763" s="432">
        <v>0</v>
      </c>
      <c r="K1763" s="331"/>
    </row>
    <row r="1764" spans="1:11" x14ac:dyDescent="0.2">
      <c r="A1764" s="333" t="str">
        <f t="shared" si="27"/>
        <v>8100183TL</v>
      </c>
      <c r="B1764" t="s">
        <v>2798</v>
      </c>
      <c r="D1764" t="s">
        <v>1867</v>
      </c>
      <c r="E1764" t="s">
        <v>2799</v>
      </c>
      <c r="F1764" t="s">
        <v>2525</v>
      </c>
      <c r="G1764" s="432">
        <v>1929.69</v>
      </c>
      <c r="H1764" s="432">
        <v>0</v>
      </c>
      <c r="I1764" s="432">
        <v>1929.69</v>
      </c>
      <c r="J1764" s="432">
        <v>0</v>
      </c>
    </row>
    <row r="1765" spans="1:11" x14ac:dyDescent="0.2">
      <c r="A1765" s="333" t="str">
        <f t="shared" si="27"/>
        <v>81002TL</v>
      </c>
      <c r="B1765" t="s">
        <v>2008</v>
      </c>
      <c r="D1765" t="s">
        <v>1867</v>
      </c>
      <c r="E1765" t="s">
        <v>2009</v>
      </c>
      <c r="F1765" t="s">
        <v>2525</v>
      </c>
      <c r="G1765" s="432">
        <v>1764960.59</v>
      </c>
      <c r="H1765" s="432">
        <v>1327638.3600000001</v>
      </c>
      <c r="I1765" s="432">
        <v>437322.23</v>
      </c>
      <c r="J1765" s="432">
        <v>0</v>
      </c>
    </row>
    <row r="1766" spans="1:11" x14ac:dyDescent="0.2">
      <c r="A1766" s="333" t="str">
        <f t="shared" si="27"/>
        <v>810025TL</v>
      </c>
      <c r="B1766" t="s">
        <v>2010</v>
      </c>
      <c r="D1766" t="s">
        <v>1867</v>
      </c>
      <c r="E1766" t="s">
        <v>2011</v>
      </c>
      <c r="F1766" t="s">
        <v>2525</v>
      </c>
      <c r="G1766" s="432">
        <v>1764960.59</v>
      </c>
      <c r="H1766" s="432">
        <v>1327638.3600000001</v>
      </c>
      <c r="I1766" s="432">
        <v>437322.23</v>
      </c>
      <c r="J1766" s="432">
        <v>0</v>
      </c>
    </row>
    <row r="1767" spans="1:11" x14ac:dyDescent="0.2">
      <c r="A1767" s="333" t="str">
        <f t="shared" si="27"/>
        <v>81002500TL</v>
      </c>
      <c r="B1767" t="s">
        <v>2012</v>
      </c>
      <c r="D1767" t="s">
        <v>1867</v>
      </c>
      <c r="E1767" t="s">
        <v>2013</v>
      </c>
      <c r="F1767" t="s">
        <v>2525</v>
      </c>
      <c r="G1767" s="432">
        <v>233353.9</v>
      </c>
      <c r="H1767" s="432">
        <v>0</v>
      </c>
      <c r="I1767" s="432">
        <v>233353.9</v>
      </c>
      <c r="J1767" s="432">
        <v>0</v>
      </c>
    </row>
    <row r="1768" spans="1:11" x14ac:dyDescent="0.2">
      <c r="A1768" s="333" t="str">
        <f t="shared" si="27"/>
        <v>81002501TL</v>
      </c>
      <c r="B1768" t="s">
        <v>2014</v>
      </c>
      <c r="D1768" t="s">
        <v>1867</v>
      </c>
      <c r="E1768" t="s">
        <v>2015</v>
      </c>
      <c r="F1768" t="s">
        <v>2525</v>
      </c>
      <c r="G1768" s="432">
        <v>588617.79</v>
      </c>
      <c r="H1768" s="432">
        <v>541300.22</v>
      </c>
      <c r="I1768" s="432">
        <v>47317.57</v>
      </c>
      <c r="J1768" s="432">
        <v>0</v>
      </c>
    </row>
    <row r="1769" spans="1:11" x14ac:dyDescent="0.2">
      <c r="A1769" s="333" t="str">
        <f t="shared" si="27"/>
        <v>81002502TL</v>
      </c>
      <c r="B1769" t="s">
        <v>2016</v>
      </c>
      <c r="D1769" t="s">
        <v>1867</v>
      </c>
      <c r="E1769" t="s">
        <v>2017</v>
      </c>
      <c r="F1769" t="s">
        <v>2525</v>
      </c>
      <c r="G1769" s="432">
        <v>760964.3</v>
      </c>
      <c r="H1769" s="432">
        <v>713237.53</v>
      </c>
      <c r="I1769" s="432">
        <v>47726.77</v>
      </c>
      <c r="J1769" s="432">
        <v>0</v>
      </c>
    </row>
    <row r="1770" spans="1:11" x14ac:dyDescent="0.2">
      <c r="A1770" s="333" t="str">
        <f t="shared" si="27"/>
        <v>81002506TL</v>
      </c>
      <c r="B1770" t="s">
        <v>2018</v>
      </c>
      <c r="D1770" t="s">
        <v>1867</v>
      </c>
      <c r="E1770" t="s">
        <v>1759</v>
      </c>
      <c r="F1770" t="s">
        <v>2525</v>
      </c>
      <c r="G1770" s="432">
        <v>76598.009999999995</v>
      </c>
      <c r="H1770" s="432">
        <v>71702.95</v>
      </c>
      <c r="I1770" s="432">
        <v>4895.0600000000004</v>
      </c>
      <c r="J1770" s="432">
        <v>0</v>
      </c>
    </row>
    <row r="1771" spans="1:11" x14ac:dyDescent="0.2">
      <c r="A1771" s="333" t="str">
        <f t="shared" si="27"/>
        <v>81002509TL</v>
      </c>
      <c r="B1771" t="s">
        <v>273</v>
      </c>
      <c r="D1771" t="s">
        <v>1867</v>
      </c>
      <c r="E1771" t="s">
        <v>274</v>
      </c>
      <c r="F1771" t="s">
        <v>2525</v>
      </c>
      <c r="G1771" s="432">
        <v>105426.59</v>
      </c>
      <c r="H1771" s="432">
        <v>1397.66</v>
      </c>
      <c r="I1771" s="432">
        <v>104028.93</v>
      </c>
      <c r="J1771" s="432">
        <v>0</v>
      </c>
    </row>
    <row r="1772" spans="1:11" x14ac:dyDescent="0.2">
      <c r="A1772" s="333" t="str">
        <f t="shared" si="27"/>
        <v>81005TL</v>
      </c>
      <c r="B1772" t="s">
        <v>2020</v>
      </c>
      <c r="D1772" t="s">
        <v>1867</v>
      </c>
      <c r="E1772" t="s">
        <v>2021</v>
      </c>
      <c r="F1772" t="s">
        <v>2525</v>
      </c>
      <c r="G1772" s="432">
        <v>37000707.270000003</v>
      </c>
      <c r="H1772" s="432">
        <v>36190753.200000003</v>
      </c>
      <c r="I1772" s="432">
        <v>809954.07</v>
      </c>
      <c r="J1772" s="432">
        <v>0</v>
      </c>
    </row>
    <row r="1773" spans="1:11" x14ac:dyDescent="0.2">
      <c r="A1773" s="333" t="str">
        <f t="shared" si="27"/>
        <v>810050TL</v>
      </c>
      <c r="B1773" t="s">
        <v>2022</v>
      </c>
      <c r="D1773" t="s">
        <v>1867</v>
      </c>
      <c r="E1773" t="s">
        <v>2023</v>
      </c>
      <c r="F1773" t="s">
        <v>2525</v>
      </c>
      <c r="G1773" s="432">
        <v>37000707.270000003</v>
      </c>
      <c r="H1773" s="432">
        <v>36190753.200000003</v>
      </c>
      <c r="I1773" s="432">
        <v>809954.07</v>
      </c>
      <c r="J1773" s="432">
        <v>0</v>
      </c>
    </row>
    <row r="1774" spans="1:11" x14ac:dyDescent="0.2">
      <c r="A1774" s="333" t="str">
        <f t="shared" si="27"/>
        <v>8100501TL</v>
      </c>
      <c r="B1774" t="s">
        <v>2024</v>
      </c>
      <c r="D1774" t="s">
        <v>1867</v>
      </c>
      <c r="E1774" t="s">
        <v>2025</v>
      </c>
      <c r="F1774" t="s">
        <v>2525</v>
      </c>
      <c r="G1774" s="432">
        <v>37000707.270000003</v>
      </c>
      <c r="H1774" s="432">
        <v>36190753.200000003</v>
      </c>
      <c r="I1774" s="432">
        <v>809954.07</v>
      </c>
      <c r="J1774" s="432">
        <v>0</v>
      </c>
    </row>
    <row r="1775" spans="1:11" x14ac:dyDescent="0.2">
      <c r="A1775" s="333" t="str">
        <f t="shared" si="27"/>
        <v>81006TL</v>
      </c>
      <c r="B1775" t="s">
        <v>2026</v>
      </c>
      <c r="D1775" t="s">
        <v>1867</v>
      </c>
      <c r="E1775" t="s">
        <v>2027</v>
      </c>
      <c r="F1775" t="s">
        <v>2525</v>
      </c>
      <c r="G1775" s="432">
        <v>358353.1</v>
      </c>
      <c r="H1775" s="432">
        <v>324577.45</v>
      </c>
      <c r="I1775" s="432">
        <v>33775.65</v>
      </c>
      <c r="J1775" s="432">
        <v>0</v>
      </c>
    </row>
    <row r="1776" spans="1:11" x14ac:dyDescent="0.2">
      <c r="A1776" s="333" t="str">
        <f t="shared" si="27"/>
        <v>810061TL</v>
      </c>
      <c r="B1776" t="s">
        <v>2028</v>
      </c>
      <c r="D1776" t="s">
        <v>1867</v>
      </c>
      <c r="E1776" t="s">
        <v>2029</v>
      </c>
      <c r="F1776" t="s">
        <v>2525</v>
      </c>
      <c r="G1776" s="432">
        <v>5769.11</v>
      </c>
      <c r="H1776" s="432">
        <v>343.81</v>
      </c>
      <c r="I1776" s="432">
        <v>5425.3</v>
      </c>
      <c r="J1776" s="432">
        <v>0</v>
      </c>
    </row>
    <row r="1777" spans="1:10" x14ac:dyDescent="0.2">
      <c r="A1777" s="333" t="str">
        <f t="shared" si="27"/>
        <v>810062TL</v>
      </c>
      <c r="B1777" t="s">
        <v>455</v>
      </c>
      <c r="D1777" t="s">
        <v>1867</v>
      </c>
      <c r="E1777" t="s">
        <v>441</v>
      </c>
      <c r="F1777" t="s">
        <v>2525</v>
      </c>
      <c r="G1777" s="432">
        <v>352583.99</v>
      </c>
      <c r="H1777" s="432">
        <v>324233.64</v>
      </c>
      <c r="I1777" s="432">
        <v>28350.35</v>
      </c>
      <c r="J1777" s="432">
        <v>0</v>
      </c>
    </row>
    <row r="1778" spans="1:10" x14ac:dyDescent="0.2">
      <c r="A1778" s="333" t="str">
        <f t="shared" si="27"/>
        <v>81008TL</v>
      </c>
      <c r="B1778" t="s">
        <v>2030</v>
      </c>
      <c r="D1778" t="s">
        <v>1867</v>
      </c>
      <c r="E1778" t="s">
        <v>2031</v>
      </c>
      <c r="F1778" t="s">
        <v>2525</v>
      </c>
      <c r="G1778" s="432">
        <v>72830.539999999994</v>
      </c>
      <c r="H1778" s="432">
        <v>65205.54</v>
      </c>
      <c r="I1778" s="432">
        <v>7625</v>
      </c>
      <c r="J1778" s="432">
        <v>0</v>
      </c>
    </row>
    <row r="1779" spans="1:10" x14ac:dyDescent="0.2">
      <c r="A1779" s="333" t="str">
        <f t="shared" si="27"/>
        <v>810080TL</v>
      </c>
      <c r="B1779" t="s">
        <v>3553</v>
      </c>
      <c r="D1779" t="s">
        <v>1867</v>
      </c>
      <c r="E1779" t="s">
        <v>2031</v>
      </c>
      <c r="F1779" t="s">
        <v>2525</v>
      </c>
      <c r="G1779" s="432">
        <v>69685.539999999994</v>
      </c>
      <c r="H1779" s="432">
        <v>65205.54</v>
      </c>
      <c r="I1779" s="432">
        <v>4480</v>
      </c>
      <c r="J1779" s="432">
        <v>0</v>
      </c>
    </row>
    <row r="1780" spans="1:10" x14ac:dyDescent="0.2">
      <c r="A1780" s="333" t="str">
        <f t="shared" si="27"/>
        <v>8100802TL</v>
      </c>
      <c r="B1780" t="s">
        <v>3554</v>
      </c>
      <c r="D1780" t="s">
        <v>1867</v>
      </c>
      <c r="E1780" t="s">
        <v>3555</v>
      </c>
      <c r="F1780" t="s">
        <v>2525</v>
      </c>
      <c r="G1780" s="432">
        <v>69685.539999999994</v>
      </c>
      <c r="H1780" s="432">
        <v>65205.54</v>
      </c>
      <c r="I1780" s="432">
        <v>4480</v>
      </c>
      <c r="J1780" s="432">
        <v>0</v>
      </c>
    </row>
    <row r="1781" spans="1:10" x14ac:dyDescent="0.2">
      <c r="A1781" s="333" t="str">
        <f t="shared" si="27"/>
        <v>81008020TL</v>
      </c>
      <c r="B1781" t="s">
        <v>3556</v>
      </c>
      <c r="D1781" t="s">
        <v>1867</v>
      </c>
      <c r="E1781" t="s">
        <v>3555</v>
      </c>
      <c r="F1781" t="s">
        <v>2525</v>
      </c>
      <c r="G1781" s="432">
        <v>69685.539999999994</v>
      </c>
      <c r="H1781" s="432">
        <v>65205.54</v>
      </c>
      <c r="I1781" s="432">
        <v>4480</v>
      </c>
      <c r="J1781" s="432">
        <v>0</v>
      </c>
    </row>
    <row r="1782" spans="1:10" x14ac:dyDescent="0.2">
      <c r="A1782" s="333" t="str">
        <f t="shared" si="27"/>
        <v>810089TL</v>
      </c>
      <c r="B1782" t="s">
        <v>3025</v>
      </c>
      <c r="D1782" t="s">
        <v>1867</v>
      </c>
      <c r="E1782" t="s">
        <v>3026</v>
      </c>
      <c r="F1782" t="s">
        <v>2525</v>
      </c>
      <c r="G1782" s="432">
        <v>3145</v>
      </c>
      <c r="H1782" s="432">
        <v>0</v>
      </c>
      <c r="I1782" s="432">
        <v>3145</v>
      </c>
      <c r="J1782" s="432">
        <v>0</v>
      </c>
    </row>
    <row r="1783" spans="1:10" x14ac:dyDescent="0.2">
      <c r="A1783" s="333" t="str">
        <f t="shared" si="27"/>
        <v>8100890TL</v>
      </c>
      <c r="B1783" t="s">
        <v>3027</v>
      </c>
      <c r="D1783" t="s">
        <v>1867</v>
      </c>
      <c r="E1783" t="s">
        <v>3028</v>
      </c>
      <c r="F1783" t="s">
        <v>2525</v>
      </c>
      <c r="G1783" s="432">
        <v>3145</v>
      </c>
      <c r="H1783" s="432">
        <v>0</v>
      </c>
      <c r="I1783" s="432">
        <v>3145</v>
      </c>
      <c r="J1783" s="432">
        <v>0</v>
      </c>
    </row>
    <row r="1784" spans="1:10" x14ac:dyDescent="0.2">
      <c r="A1784" s="333" t="str">
        <f t="shared" si="27"/>
        <v>81009TL</v>
      </c>
      <c r="B1784" t="s">
        <v>3308</v>
      </c>
      <c r="D1784" t="s">
        <v>1867</v>
      </c>
      <c r="E1784" t="s">
        <v>3309</v>
      </c>
      <c r="F1784" t="s">
        <v>2525</v>
      </c>
      <c r="G1784" s="432">
        <v>10305.99</v>
      </c>
      <c r="H1784" s="432">
        <v>0</v>
      </c>
      <c r="I1784" s="432">
        <v>10305.99</v>
      </c>
      <c r="J1784" s="432">
        <v>0</v>
      </c>
    </row>
    <row r="1785" spans="1:10" x14ac:dyDescent="0.2">
      <c r="A1785" s="333" t="str">
        <f t="shared" si="27"/>
        <v>810090TL</v>
      </c>
      <c r="B1785" t="s">
        <v>3310</v>
      </c>
      <c r="D1785" t="s">
        <v>1867</v>
      </c>
      <c r="E1785" t="s">
        <v>3311</v>
      </c>
      <c r="F1785" t="s">
        <v>2525</v>
      </c>
      <c r="G1785" s="432">
        <v>10305.99</v>
      </c>
      <c r="H1785" s="432">
        <v>0</v>
      </c>
      <c r="I1785" s="432">
        <v>10305.99</v>
      </c>
      <c r="J1785" s="432">
        <v>0</v>
      </c>
    </row>
    <row r="1786" spans="1:10" x14ac:dyDescent="0.2">
      <c r="A1786" s="333" t="str">
        <f t="shared" si="27"/>
        <v>81010TL</v>
      </c>
      <c r="B1786" t="s">
        <v>2032</v>
      </c>
      <c r="D1786" t="s">
        <v>1867</v>
      </c>
      <c r="E1786" t="s">
        <v>2033</v>
      </c>
      <c r="F1786" t="s">
        <v>2525</v>
      </c>
      <c r="G1786" s="432">
        <v>30912.7</v>
      </c>
      <c r="H1786" s="432">
        <v>59.4</v>
      </c>
      <c r="I1786" s="432">
        <v>30853.3</v>
      </c>
      <c r="J1786" s="432">
        <v>0</v>
      </c>
    </row>
    <row r="1787" spans="1:10" x14ac:dyDescent="0.2">
      <c r="A1787" s="333" t="str">
        <f t="shared" si="27"/>
        <v>810100TL</v>
      </c>
      <c r="B1787" t="s">
        <v>2034</v>
      </c>
      <c r="D1787" t="s">
        <v>1867</v>
      </c>
      <c r="E1787" t="s">
        <v>2033</v>
      </c>
      <c r="F1787" t="s">
        <v>2525</v>
      </c>
      <c r="G1787" s="432">
        <v>30912.7</v>
      </c>
      <c r="H1787" s="432">
        <v>59.4</v>
      </c>
      <c r="I1787" s="432">
        <v>30853.3</v>
      </c>
      <c r="J1787" s="432">
        <v>0</v>
      </c>
    </row>
    <row r="1788" spans="1:10" x14ac:dyDescent="0.2">
      <c r="A1788" s="333" t="str">
        <f t="shared" si="27"/>
        <v>8101001TL</v>
      </c>
      <c r="B1788" t="s">
        <v>3029</v>
      </c>
      <c r="D1788" t="s">
        <v>1867</v>
      </c>
      <c r="E1788" t="s">
        <v>3030</v>
      </c>
      <c r="F1788" t="s">
        <v>2525</v>
      </c>
      <c r="G1788" s="432">
        <v>92</v>
      </c>
      <c r="H1788" s="432">
        <v>0</v>
      </c>
      <c r="I1788" s="432">
        <v>92</v>
      </c>
      <c r="J1788" s="432">
        <v>0</v>
      </c>
    </row>
    <row r="1789" spans="1:10" x14ac:dyDescent="0.2">
      <c r="A1789" s="333" t="str">
        <f t="shared" si="27"/>
        <v>81010012TL</v>
      </c>
      <c r="B1789" t="s">
        <v>3031</v>
      </c>
      <c r="D1789" t="s">
        <v>1867</v>
      </c>
      <c r="E1789" t="s">
        <v>3032</v>
      </c>
      <c r="F1789" t="s">
        <v>2525</v>
      </c>
      <c r="G1789" s="432">
        <v>92</v>
      </c>
      <c r="H1789" s="432">
        <v>0</v>
      </c>
      <c r="I1789" s="432">
        <v>92</v>
      </c>
      <c r="J1789" s="432">
        <v>0</v>
      </c>
    </row>
    <row r="1790" spans="1:10" x14ac:dyDescent="0.2">
      <c r="A1790" s="333" t="str">
        <f t="shared" si="27"/>
        <v>8101002TL</v>
      </c>
      <c r="B1790" t="s">
        <v>277</v>
      </c>
      <c r="D1790" t="s">
        <v>1867</v>
      </c>
      <c r="E1790" t="s">
        <v>278</v>
      </c>
      <c r="F1790" t="s">
        <v>2525</v>
      </c>
      <c r="G1790" s="432">
        <v>26923.06</v>
      </c>
      <c r="H1790" s="432">
        <v>59.4</v>
      </c>
      <c r="I1790" s="432">
        <v>26863.66</v>
      </c>
      <c r="J1790" s="432">
        <v>0</v>
      </c>
    </row>
    <row r="1791" spans="1:10" x14ac:dyDescent="0.2">
      <c r="A1791" s="333" t="str">
        <f t="shared" si="27"/>
        <v>81010020TL</v>
      </c>
      <c r="B1791" t="s">
        <v>279</v>
      </c>
      <c r="D1791" t="s">
        <v>1867</v>
      </c>
      <c r="E1791" t="s">
        <v>280</v>
      </c>
      <c r="F1791" t="s">
        <v>2525</v>
      </c>
      <c r="G1791" s="432">
        <v>17580</v>
      </c>
      <c r="H1791" s="432">
        <v>0</v>
      </c>
      <c r="I1791" s="432">
        <v>17580</v>
      </c>
      <c r="J1791" s="432">
        <v>0</v>
      </c>
    </row>
    <row r="1792" spans="1:10" x14ac:dyDescent="0.2">
      <c r="A1792" s="333" t="str">
        <f t="shared" si="27"/>
        <v>81010021TL</v>
      </c>
      <c r="B1792" t="s">
        <v>2800</v>
      </c>
      <c r="D1792" t="s">
        <v>1867</v>
      </c>
      <c r="E1792" t="s">
        <v>2801</v>
      </c>
      <c r="F1792" t="s">
        <v>2525</v>
      </c>
      <c r="G1792" s="432">
        <v>3237.6</v>
      </c>
      <c r="H1792" s="432">
        <v>0</v>
      </c>
      <c r="I1792" s="432">
        <v>3237.6</v>
      </c>
      <c r="J1792" s="432">
        <v>0</v>
      </c>
    </row>
    <row r="1793" spans="1:10" x14ac:dyDescent="0.2">
      <c r="A1793" s="333" t="str">
        <f t="shared" si="27"/>
        <v>81010022TL</v>
      </c>
      <c r="B1793" t="s">
        <v>281</v>
      </c>
      <c r="D1793" t="s">
        <v>1867</v>
      </c>
      <c r="E1793" t="s">
        <v>282</v>
      </c>
      <c r="F1793" t="s">
        <v>2525</v>
      </c>
      <c r="G1793" s="432">
        <v>6105.46</v>
      </c>
      <c r="H1793" s="432">
        <v>59.4</v>
      </c>
      <c r="I1793" s="432">
        <v>6046.06</v>
      </c>
      <c r="J1793" s="432">
        <v>0</v>
      </c>
    </row>
    <row r="1794" spans="1:10" x14ac:dyDescent="0.2">
      <c r="A1794" s="333" t="str">
        <f t="shared" si="27"/>
        <v>8101004TL</v>
      </c>
      <c r="B1794" t="s">
        <v>1760</v>
      </c>
      <c r="D1794" t="s">
        <v>1867</v>
      </c>
      <c r="E1794" t="s">
        <v>1761</v>
      </c>
      <c r="F1794" t="s">
        <v>2525</v>
      </c>
      <c r="G1794" s="432">
        <v>3897.64</v>
      </c>
      <c r="H1794" s="432">
        <v>0</v>
      </c>
      <c r="I1794" s="432">
        <v>3897.64</v>
      </c>
      <c r="J1794" s="432">
        <v>0</v>
      </c>
    </row>
    <row r="1795" spans="1:10" x14ac:dyDescent="0.2">
      <c r="A1795" s="333" t="str">
        <f t="shared" ref="A1795:A1858" si="28">CONCATENATE(B1795,D1795)</f>
        <v>81010040TL</v>
      </c>
      <c r="B1795" t="s">
        <v>1762</v>
      </c>
      <c r="D1795" t="s">
        <v>1867</v>
      </c>
      <c r="E1795" t="s">
        <v>1761</v>
      </c>
      <c r="F1795" t="s">
        <v>2525</v>
      </c>
      <c r="G1795" s="432">
        <v>3897.64</v>
      </c>
      <c r="H1795" s="432">
        <v>0</v>
      </c>
      <c r="I1795" s="432">
        <v>3897.64</v>
      </c>
      <c r="J1795" s="432">
        <v>0</v>
      </c>
    </row>
    <row r="1796" spans="1:10" x14ac:dyDescent="0.2">
      <c r="A1796" s="333" t="str">
        <f t="shared" si="28"/>
        <v>81011TL</v>
      </c>
      <c r="B1796" t="s">
        <v>3557</v>
      </c>
      <c r="D1796" t="s">
        <v>1867</v>
      </c>
      <c r="E1796" t="s">
        <v>3558</v>
      </c>
      <c r="F1796" t="s">
        <v>2525</v>
      </c>
      <c r="G1796" s="432">
        <v>295</v>
      </c>
      <c r="H1796" s="432">
        <v>0</v>
      </c>
      <c r="I1796" s="432">
        <v>295</v>
      </c>
      <c r="J1796" s="432">
        <v>0</v>
      </c>
    </row>
    <row r="1797" spans="1:10" x14ac:dyDescent="0.2">
      <c r="A1797" s="333" t="str">
        <f t="shared" si="28"/>
        <v>810114TL</v>
      </c>
      <c r="B1797" t="s">
        <v>3559</v>
      </c>
      <c r="D1797" t="s">
        <v>1867</v>
      </c>
      <c r="E1797" t="s">
        <v>3560</v>
      </c>
      <c r="F1797" t="s">
        <v>2525</v>
      </c>
      <c r="G1797" s="432">
        <v>295</v>
      </c>
      <c r="H1797" s="432">
        <v>0</v>
      </c>
      <c r="I1797" s="432">
        <v>295</v>
      </c>
      <c r="J1797" s="432">
        <v>0</v>
      </c>
    </row>
    <row r="1798" spans="1:10" x14ac:dyDescent="0.2">
      <c r="A1798" s="333" t="str">
        <f t="shared" si="28"/>
        <v>8101149TL</v>
      </c>
      <c r="B1798" t="s">
        <v>3561</v>
      </c>
      <c r="D1798" t="s">
        <v>1867</v>
      </c>
      <c r="E1798" t="s">
        <v>3562</v>
      </c>
      <c r="F1798" t="s">
        <v>2525</v>
      </c>
      <c r="G1798" s="432">
        <v>295</v>
      </c>
      <c r="H1798" s="432">
        <v>0</v>
      </c>
      <c r="I1798" s="432">
        <v>295</v>
      </c>
      <c r="J1798" s="432">
        <v>0</v>
      </c>
    </row>
    <row r="1799" spans="1:10" x14ac:dyDescent="0.2">
      <c r="A1799" s="333" t="str">
        <f t="shared" si="28"/>
        <v>81011491TL</v>
      </c>
      <c r="B1799" t="s">
        <v>3563</v>
      </c>
      <c r="D1799" t="s">
        <v>1867</v>
      </c>
      <c r="E1799" t="s">
        <v>3564</v>
      </c>
      <c r="F1799" t="s">
        <v>2525</v>
      </c>
      <c r="G1799" s="432">
        <v>295</v>
      </c>
      <c r="H1799" s="432">
        <v>0</v>
      </c>
      <c r="I1799" s="432">
        <v>295</v>
      </c>
      <c r="J1799" s="432">
        <v>0</v>
      </c>
    </row>
    <row r="1800" spans="1:10" x14ac:dyDescent="0.2">
      <c r="A1800" s="333" t="str">
        <f t="shared" si="28"/>
        <v>81099TL</v>
      </c>
      <c r="B1800" t="s">
        <v>2802</v>
      </c>
      <c r="D1800" t="s">
        <v>1867</v>
      </c>
      <c r="E1800" t="s">
        <v>793</v>
      </c>
      <c r="F1800" t="s">
        <v>2525</v>
      </c>
      <c r="G1800" s="432">
        <v>17604.43</v>
      </c>
      <c r="H1800" s="432">
        <v>355.52</v>
      </c>
      <c r="I1800" s="432">
        <v>17248.91</v>
      </c>
      <c r="J1800" s="432">
        <v>0</v>
      </c>
    </row>
    <row r="1801" spans="1:10" x14ac:dyDescent="0.2">
      <c r="A1801" s="333" t="str">
        <f t="shared" si="28"/>
        <v>810992TL</v>
      </c>
      <c r="B1801" t="s">
        <v>3565</v>
      </c>
      <c r="D1801" t="s">
        <v>1867</v>
      </c>
      <c r="E1801" t="s">
        <v>3566</v>
      </c>
      <c r="F1801" t="s">
        <v>2525</v>
      </c>
      <c r="G1801" s="432">
        <v>17120</v>
      </c>
      <c r="H1801" s="432">
        <v>0</v>
      </c>
      <c r="I1801" s="432">
        <v>17120</v>
      </c>
      <c r="J1801" s="432">
        <v>0</v>
      </c>
    </row>
    <row r="1802" spans="1:10" x14ac:dyDescent="0.2">
      <c r="A1802" s="333" t="str">
        <f t="shared" si="28"/>
        <v>810999TL</v>
      </c>
      <c r="B1802" t="s">
        <v>2803</v>
      </c>
      <c r="D1802" t="s">
        <v>1867</v>
      </c>
      <c r="E1802" t="s">
        <v>793</v>
      </c>
      <c r="F1802" t="s">
        <v>2525</v>
      </c>
      <c r="G1802" s="432">
        <v>484.43</v>
      </c>
      <c r="H1802" s="432">
        <v>355.52</v>
      </c>
      <c r="I1802" s="432">
        <v>128.91</v>
      </c>
      <c r="J1802" s="432">
        <v>0</v>
      </c>
    </row>
    <row r="1803" spans="1:10" x14ac:dyDescent="0.2">
      <c r="A1803" s="333" t="str">
        <f t="shared" si="28"/>
        <v>820TL</v>
      </c>
      <c r="B1803" t="s">
        <v>2035</v>
      </c>
      <c r="D1803" t="s">
        <v>1867</v>
      </c>
      <c r="E1803" t="s">
        <v>2036</v>
      </c>
      <c r="F1803" t="s">
        <v>2525</v>
      </c>
      <c r="G1803" s="432">
        <v>7992653.5300000003</v>
      </c>
      <c r="H1803" s="432">
        <v>1647086.42</v>
      </c>
      <c r="I1803" s="432">
        <v>6345567.1100000003</v>
      </c>
      <c r="J1803" s="432">
        <v>0</v>
      </c>
    </row>
    <row r="1804" spans="1:10" x14ac:dyDescent="0.2">
      <c r="A1804" s="333" t="str">
        <f t="shared" si="28"/>
        <v>82000TL</v>
      </c>
      <c r="B1804" t="s">
        <v>2037</v>
      </c>
      <c r="D1804" t="s">
        <v>1867</v>
      </c>
      <c r="E1804" t="s">
        <v>2038</v>
      </c>
      <c r="F1804" t="s">
        <v>2525</v>
      </c>
      <c r="G1804" s="432">
        <v>2996955.58</v>
      </c>
      <c r="H1804" s="432">
        <v>1310508.77</v>
      </c>
      <c r="I1804" s="432">
        <v>1686446.81</v>
      </c>
      <c r="J1804" s="432">
        <v>0</v>
      </c>
    </row>
    <row r="1805" spans="1:10" x14ac:dyDescent="0.2">
      <c r="A1805" s="333" t="str">
        <f t="shared" si="28"/>
        <v>820000TL</v>
      </c>
      <c r="B1805" t="s">
        <v>2039</v>
      </c>
      <c r="D1805" t="s">
        <v>1867</v>
      </c>
      <c r="E1805" t="s">
        <v>879</v>
      </c>
      <c r="F1805" t="s">
        <v>2525</v>
      </c>
      <c r="G1805" s="432">
        <v>1978145.7</v>
      </c>
      <c r="H1805" s="432">
        <v>1044632.79</v>
      </c>
      <c r="I1805" s="432">
        <v>933512.91</v>
      </c>
      <c r="J1805" s="432">
        <v>0</v>
      </c>
    </row>
    <row r="1806" spans="1:10" x14ac:dyDescent="0.2">
      <c r="A1806" s="333" t="str">
        <f t="shared" si="28"/>
        <v>820001TL</v>
      </c>
      <c r="B1806" t="s">
        <v>2040</v>
      </c>
      <c r="D1806" t="s">
        <v>1867</v>
      </c>
      <c r="E1806" t="s">
        <v>881</v>
      </c>
      <c r="F1806" t="s">
        <v>2525</v>
      </c>
      <c r="G1806" s="432">
        <v>734637.59</v>
      </c>
      <c r="H1806" s="432">
        <v>150589.38</v>
      </c>
      <c r="I1806" s="432">
        <v>584048.21</v>
      </c>
      <c r="J1806" s="432">
        <v>0</v>
      </c>
    </row>
    <row r="1807" spans="1:10" x14ac:dyDescent="0.2">
      <c r="A1807" s="333" t="str">
        <f t="shared" si="28"/>
        <v>820002TL</v>
      </c>
      <c r="B1807" t="s">
        <v>2041</v>
      </c>
      <c r="D1807" t="s">
        <v>1867</v>
      </c>
      <c r="E1807" t="s">
        <v>883</v>
      </c>
      <c r="F1807" t="s">
        <v>2525</v>
      </c>
      <c r="G1807" s="432">
        <v>284172.28999999998</v>
      </c>
      <c r="H1807" s="432">
        <v>115286.6</v>
      </c>
      <c r="I1807" s="432">
        <v>168885.69</v>
      </c>
      <c r="J1807" s="432">
        <v>0</v>
      </c>
    </row>
    <row r="1808" spans="1:10" x14ac:dyDescent="0.2">
      <c r="A1808" s="333" t="str">
        <f t="shared" si="28"/>
        <v>82002TL</v>
      </c>
      <c r="B1808" t="s">
        <v>1763</v>
      </c>
      <c r="D1808" t="s">
        <v>1867</v>
      </c>
      <c r="E1808" t="s">
        <v>1764</v>
      </c>
      <c r="F1808" t="s">
        <v>2525</v>
      </c>
      <c r="G1808" s="432">
        <v>3453772</v>
      </c>
      <c r="H1808" s="432">
        <v>0</v>
      </c>
      <c r="I1808" s="432">
        <v>3453772</v>
      </c>
      <c r="J1808" s="432">
        <v>0</v>
      </c>
    </row>
    <row r="1809" spans="1:10" x14ac:dyDescent="0.2">
      <c r="A1809" s="333" t="str">
        <f t="shared" si="28"/>
        <v>820021TL</v>
      </c>
      <c r="B1809" t="s">
        <v>1765</v>
      </c>
      <c r="D1809" t="s">
        <v>1867</v>
      </c>
      <c r="E1809" t="s">
        <v>1766</v>
      </c>
      <c r="F1809" t="s">
        <v>2525</v>
      </c>
      <c r="G1809" s="432">
        <v>3453772</v>
      </c>
      <c r="H1809" s="432">
        <v>0</v>
      </c>
      <c r="I1809" s="432">
        <v>3453772</v>
      </c>
      <c r="J1809" s="432">
        <v>0</v>
      </c>
    </row>
    <row r="1810" spans="1:10" x14ac:dyDescent="0.2">
      <c r="A1810" s="333" t="str">
        <f t="shared" si="28"/>
        <v>82003TL</v>
      </c>
      <c r="B1810" t="s">
        <v>2042</v>
      </c>
      <c r="D1810" t="s">
        <v>1867</v>
      </c>
      <c r="E1810" t="s">
        <v>2043</v>
      </c>
      <c r="F1810" t="s">
        <v>2525</v>
      </c>
      <c r="G1810" s="432">
        <v>1541925.95</v>
      </c>
      <c r="H1810" s="432">
        <v>336577.65</v>
      </c>
      <c r="I1810" s="432">
        <v>1205348.3</v>
      </c>
      <c r="J1810" s="432">
        <v>0</v>
      </c>
    </row>
    <row r="1811" spans="1:10" x14ac:dyDescent="0.2">
      <c r="A1811" s="333" t="str">
        <f t="shared" si="28"/>
        <v>820034TL</v>
      </c>
      <c r="B1811" t="s">
        <v>2044</v>
      </c>
      <c r="D1811" t="s">
        <v>1867</v>
      </c>
      <c r="E1811" t="s">
        <v>2045</v>
      </c>
      <c r="F1811" t="s">
        <v>2525</v>
      </c>
      <c r="G1811" s="432">
        <v>1527287</v>
      </c>
      <c r="H1811" s="432">
        <v>328110</v>
      </c>
      <c r="I1811" s="432">
        <v>1199177</v>
      </c>
      <c r="J1811" s="432">
        <v>0</v>
      </c>
    </row>
    <row r="1812" spans="1:10" x14ac:dyDescent="0.2">
      <c r="A1812" s="333" t="str">
        <f t="shared" si="28"/>
        <v>820039TL</v>
      </c>
      <c r="B1812" t="s">
        <v>3033</v>
      </c>
      <c r="D1812" t="s">
        <v>1867</v>
      </c>
      <c r="E1812" t="s">
        <v>793</v>
      </c>
      <c r="F1812" t="s">
        <v>2525</v>
      </c>
      <c r="G1812" s="432">
        <v>14638.95</v>
      </c>
      <c r="H1812" s="432">
        <v>8467.65</v>
      </c>
      <c r="I1812" s="432">
        <v>6171.3</v>
      </c>
      <c r="J1812" s="432">
        <v>0</v>
      </c>
    </row>
    <row r="1813" spans="1:10" x14ac:dyDescent="0.2">
      <c r="A1813" s="333" t="str">
        <f t="shared" si="28"/>
        <v>8200390TL</v>
      </c>
      <c r="B1813" t="s">
        <v>3034</v>
      </c>
      <c r="D1813" t="s">
        <v>1867</v>
      </c>
      <c r="E1813" t="s">
        <v>3035</v>
      </c>
      <c r="F1813" t="s">
        <v>2525</v>
      </c>
      <c r="G1813" s="432">
        <v>14638.95</v>
      </c>
      <c r="H1813" s="432">
        <v>8467.65</v>
      </c>
      <c r="I1813" s="432">
        <v>6171.3</v>
      </c>
      <c r="J1813" s="432">
        <v>0</v>
      </c>
    </row>
    <row r="1814" spans="1:10" x14ac:dyDescent="0.2">
      <c r="A1814" s="333" t="str">
        <f t="shared" si="28"/>
        <v>830TL</v>
      </c>
      <c r="B1814" t="s">
        <v>2046</v>
      </c>
      <c r="D1814" t="s">
        <v>1867</v>
      </c>
      <c r="E1814" t="s">
        <v>2047</v>
      </c>
      <c r="F1814" t="s">
        <v>2525</v>
      </c>
      <c r="G1814" s="432">
        <v>45556.56</v>
      </c>
      <c r="H1814" s="432">
        <v>119.94</v>
      </c>
      <c r="I1814" s="432">
        <v>45436.62</v>
      </c>
      <c r="J1814" s="432">
        <v>0</v>
      </c>
    </row>
    <row r="1815" spans="1:10" x14ac:dyDescent="0.2">
      <c r="A1815" s="333" t="str">
        <f t="shared" si="28"/>
        <v>83000TL</v>
      </c>
      <c r="B1815" t="s">
        <v>2048</v>
      </c>
      <c r="D1815" t="s">
        <v>1867</v>
      </c>
      <c r="E1815" t="s">
        <v>2049</v>
      </c>
      <c r="F1815" t="s">
        <v>2525</v>
      </c>
      <c r="G1815" s="432">
        <v>2422.9</v>
      </c>
      <c r="H1815" s="432">
        <v>119.94</v>
      </c>
      <c r="I1815" s="432">
        <v>2302.96</v>
      </c>
      <c r="J1815" s="432">
        <v>0</v>
      </c>
    </row>
    <row r="1816" spans="1:10" x14ac:dyDescent="0.2">
      <c r="A1816" s="333" t="str">
        <f t="shared" si="28"/>
        <v>830000TL</v>
      </c>
      <c r="B1816" t="s">
        <v>2050</v>
      </c>
      <c r="D1816" t="s">
        <v>1867</v>
      </c>
      <c r="E1816" t="s">
        <v>1436</v>
      </c>
      <c r="F1816" t="s">
        <v>2525</v>
      </c>
      <c r="G1816" s="432">
        <v>2422.9</v>
      </c>
      <c r="H1816" s="432">
        <v>119.94</v>
      </c>
      <c r="I1816" s="432">
        <v>2302.96</v>
      </c>
      <c r="J1816" s="432">
        <v>0</v>
      </c>
    </row>
    <row r="1817" spans="1:10" x14ac:dyDescent="0.2">
      <c r="A1817" s="333" t="str">
        <f t="shared" si="28"/>
        <v>83001TL</v>
      </c>
      <c r="B1817" t="s">
        <v>2051</v>
      </c>
      <c r="D1817" t="s">
        <v>1867</v>
      </c>
      <c r="E1817" t="s">
        <v>2052</v>
      </c>
      <c r="F1817" t="s">
        <v>2525</v>
      </c>
      <c r="G1817" s="432">
        <v>391.97</v>
      </c>
      <c r="H1817" s="432">
        <v>0</v>
      </c>
      <c r="I1817" s="432">
        <v>391.97</v>
      </c>
      <c r="J1817" s="432">
        <v>0</v>
      </c>
    </row>
    <row r="1818" spans="1:10" x14ac:dyDescent="0.2">
      <c r="A1818" s="333" t="str">
        <f t="shared" si="28"/>
        <v>83002TL</v>
      </c>
      <c r="B1818" t="s">
        <v>2053</v>
      </c>
      <c r="D1818" t="s">
        <v>1867</v>
      </c>
      <c r="E1818" t="s">
        <v>2054</v>
      </c>
      <c r="F1818" t="s">
        <v>2525</v>
      </c>
      <c r="G1818" s="432">
        <v>4100.32</v>
      </c>
      <c r="H1818" s="432">
        <v>0</v>
      </c>
      <c r="I1818" s="432">
        <v>4100.32</v>
      </c>
      <c r="J1818" s="432">
        <v>0</v>
      </c>
    </row>
    <row r="1819" spans="1:10" x14ac:dyDescent="0.2">
      <c r="A1819" s="333" t="str">
        <f t="shared" si="28"/>
        <v>83003TL</v>
      </c>
      <c r="B1819" t="s">
        <v>2055</v>
      </c>
      <c r="D1819" t="s">
        <v>1867</v>
      </c>
      <c r="E1819" t="s">
        <v>2056</v>
      </c>
      <c r="F1819" t="s">
        <v>2525</v>
      </c>
      <c r="G1819" s="432">
        <v>1851.4</v>
      </c>
      <c r="H1819" s="432">
        <v>0</v>
      </c>
      <c r="I1819" s="432">
        <v>1851.4</v>
      </c>
      <c r="J1819" s="432">
        <v>0</v>
      </c>
    </row>
    <row r="1820" spans="1:10" x14ac:dyDescent="0.2">
      <c r="A1820" s="333" t="str">
        <f t="shared" si="28"/>
        <v>830030TL</v>
      </c>
      <c r="B1820" t="s">
        <v>1767</v>
      </c>
      <c r="D1820" t="s">
        <v>1867</v>
      </c>
      <c r="E1820" t="s">
        <v>1768</v>
      </c>
      <c r="F1820" t="s">
        <v>2525</v>
      </c>
      <c r="G1820" s="432">
        <v>455</v>
      </c>
      <c r="H1820" s="432">
        <v>0</v>
      </c>
      <c r="I1820" s="432">
        <v>455</v>
      </c>
      <c r="J1820" s="432">
        <v>0</v>
      </c>
    </row>
    <row r="1821" spans="1:10" x14ac:dyDescent="0.2">
      <c r="A1821" s="333" t="str">
        <f t="shared" si="28"/>
        <v>830031TL</v>
      </c>
      <c r="B1821" t="s">
        <v>3312</v>
      </c>
      <c r="D1821" t="s">
        <v>1867</v>
      </c>
      <c r="E1821" t="s">
        <v>3313</v>
      </c>
      <c r="F1821" t="s">
        <v>2525</v>
      </c>
      <c r="G1821" s="432">
        <v>481.4</v>
      </c>
      <c r="H1821" s="432">
        <v>0</v>
      </c>
      <c r="I1821" s="432">
        <v>481.4</v>
      </c>
      <c r="J1821" s="432">
        <v>0</v>
      </c>
    </row>
    <row r="1822" spans="1:10" x14ac:dyDescent="0.2">
      <c r="A1822" s="333" t="str">
        <f t="shared" si="28"/>
        <v>830032TL</v>
      </c>
      <c r="B1822" t="s">
        <v>3314</v>
      </c>
      <c r="D1822" t="s">
        <v>1867</v>
      </c>
      <c r="E1822" t="s">
        <v>3315</v>
      </c>
      <c r="F1822" t="s">
        <v>2525</v>
      </c>
      <c r="G1822" s="432">
        <v>915</v>
      </c>
      <c r="H1822" s="432">
        <v>0</v>
      </c>
      <c r="I1822" s="432">
        <v>915</v>
      </c>
      <c r="J1822" s="432">
        <v>0</v>
      </c>
    </row>
    <row r="1823" spans="1:10" x14ac:dyDescent="0.2">
      <c r="A1823" s="333" t="str">
        <f t="shared" si="28"/>
        <v>83004TL</v>
      </c>
      <c r="B1823" t="s">
        <v>2057</v>
      </c>
      <c r="D1823" t="s">
        <v>1867</v>
      </c>
      <c r="E1823" t="s">
        <v>2058</v>
      </c>
      <c r="F1823" t="s">
        <v>2525</v>
      </c>
      <c r="G1823" s="432">
        <v>8548.2099999999991</v>
      </c>
      <c r="H1823" s="432">
        <v>0</v>
      </c>
      <c r="I1823" s="432">
        <v>8548.2099999999991</v>
      </c>
      <c r="J1823" s="432">
        <v>0</v>
      </c>
    </row>
    <row r="1824" spans="1:10" x14ac:dyDescent="0.2">
      <c r="A1824" s="333" t="str">
        <f t="shared" si="28"/>
        <v>830040TL</v>
      </c>
      <c r="B1824" t="s">
        <v>2059</v>
      </c>
      <c r="D1824" t="s">
        <v>1867</v>
      </c>
      <c r="E1824" t="s">
        <v>2058</v>
      </c>
      <c r="F1824" t="s">
        <v>2525</v>
      </c>
      <c r="G1824" s="432">
        <v>8548.2099999999991</v>
      </c>
      <c r="H1824" s="432">
        <v>0</v>
      </c>
      <c r="I1824" s="432">
        <v>8548.2099999999991</v>
      </c>
      <c r="J1824" s="432">
        <v>0</v>
      </c>
    </row>
    <row r="1825" spans="1:10" x14ac:dyDescent="0.2">
      <c r="A1825" s="333" t="str">
        <f t="shared" si="28"/>
        <v>83005TL</v>
      </c>
      <c r="B1825" t="s">
        <v>2060</v>
      </c>
      <c r="D1825" t="s">
        <v>1867</v>
      </c>
      <c r="E1825" t="s">
        <v>2061</v>
      </c>
      <c r="F1825" t="s">
        <v>2525</v>
      </c>
      <c r="G1825" s="432">
        <v>660</v>
      </c>
      <c r="H1825" s="432">
        <v>0</v>
      </c>
      <c r="I1825" s="432">
        <v>660</v>
      </c>
      <c r="J1825" s="432">
        <v>0</v>
      </c>
    </row>
    <row r="1826" spans="1:10" x14ac:dyDescent="0.2">
      <c r="A1826" s="333" t="str">
        <f t="shared" si="28"/>
        <v>83099TL</v>
      </c>
      <c r="B1826" t="s">
        <v>2062</v>
      </c>
      <c r="D1826" t="s">
        <v>1867</v>
      </c>
      <c r="E1826" t="s">
        <v>2063</v>
      </c>
      <c r="F1826" t="s">
        <v>2525</v>
      </c>
      <c r="G1826" s="432">
        <v>27581.759999999998</v>
      </c>
      <c r="H1826" s="432">
        <v>0</v>
      </c>
      <c r="I1826" s="432">
        <v>27581.759999999998</v>
      </c>
      <c r="J1826" s="432">
        <v>0</v>
      </c>
    </row>
    <row r="1827" spans="1:10" x14ac:dyDescent="0.2">
      <c r="A1827" s="333" t="str">
        <f t="shared" si="28"/>
        <v>830990TL</v>
      </c>
      <c r="B1827" t="s">
        <v>2064</v>
      </c>
      <c r="D1827" t="s">
        <v>1867</v>
      </c>
      <c r="E1827" t="s">
        <v>2065</v>
      </c>
      <c r="F1827" t="s">
        <v>2525</v>
      </c>
      <c r="G1827" s="432">
        <v>24206.46</v>
      </c>
      <c r="H1827" s="432">
        <v>0</v>
      </c>
      <c r="I1827" s="432">
        <v>24206.46</v>
      </c>
      <c r="J1827" s="432">
        <v>0</v>
      </c>
    </row>
    <row r="1828" spans="1:10" x14ac:dyDescent="0.2">
      <c r="A1828" s="333" t="str">
        <f t="shared" si="28"/>
        <v>8309901TL</v>
      </c>
      <c r="B1828" t="s">
        <v>2066</v>
      </c>
      <c r="D1828" t="s">
        <v>1867</v>
      </c>
      <c r="E1828" t="s">
        <v>2067</v>
      </c>
      <c r="F1828" t="s">
        <v>2525</v>
      </c>
      <c r="G1828" s="432">
        <v>95.34</v>
      </c>
      <c r="H1828" s="432">
        <v>0</v>
      </c>
      <c r="I1828" s="432">
        <v>95.34</v>
      </c>
      <c r="J1828" s="432">
        <v>0</v>
      </c>
    </row>
    <row r="1829" spans="1:10" x14ac:dyDescent="0.2">
      <c r="A1829" s="333" t="str">
        <f t="shared" si="28"/>
        <v>8309903TL</v>
      </c>
      <c r="B1829" t="s">
        <v>2068</v>
      </c>
      <c r="D1829" t="s">
        <v>1867</v>
      </c>
      <c r="E1829" t="s">
        <v>2069</v>
      </c>
      <c r="F1829" t="s">
        <v>2525</v>
      </c>
      <c r="G1829" s="432">
        <v>24111.119999999999</v>
      </c>
      <c r="H1829" s="432">
        <v>0</v>
      </c>
      <c r="I1829" s="432">
        <v>24111.119999999999</v>
      </c>
      <c r="J1829" s="432">
        <v>0</v>
      </c>
    </row>
    <row r="1830" spans="1:10" x14ac:dyDescent="0.2">
      <c r="A1830" s="333" t="str">
        <f t="shared" si="28"/>
        <v>830999TL</v>
      </c>
      <c r="B1830" t="s">
        <v>2070</v>
      </c>
      <c r="D1830" t="s">
        <v>1867</v>
      </c>
      <c r="E1830" t="s">
        <v>793</v>
      </c>
      <c r="F1830" t="s">
        <v>2525</v>
      </c>
      <c r="G1830" s="432">
        <v>3375.3</v>
      </c>
      <c r="H1830" s="432">
        <v>0</v>
      </c>
      <c r="I1830" s="432">
        <v>3375.3</v>
      </c>
      <c r="J1830" s="432">
        <v>0</v>
      </c>
    </row>
    <row r="1831" spans="1:10" x14ac:dyDescent="0.2">
      <c r="A1831" s="333" t="str">
        <f t="shared" si="28"/>
        <v>840TL</v>
      </c>
      <c r="B1831" t="s">
        <v>2071</v>
      </c>
      <c r="D1831" t="s">
        <v>1867</v>
      </c>
      <c r="E1831" t="s">
        <v>2072</v>
      </c>
      <c r="F1831" t="s">
        <v>2525</v>
      </c>
      <c r="G1831" s="432">
        <v>47375.56</v>
      </c>
      <c r="H1831" s="432">
        <v>3656.04</v>
      </c>
      <c r="I1831" s="432">
        <v>43719.519999999997</v>
      </c>
      <c r="J1831" s="432">
        <v>0</v>
      </c>
    </row>
    <row r="1832" spans="1:10" x14ac:dyDescent="0.2">
      <c r="A1832" s="333" t="str">
        <f t="shared" si="28"/>
        <v>84002TL</v>
      </c>
      <c r="B1832" t="s">
        <v>2073</v>
      </c>
      <c r="D1832" t="s">
        <v>1867</v>
      </c>
      <c r="E1832" t="s">
        <v>2074</v>
      </c>
      <c r="F1832" t="s">
        <v>2525</v>
      </c>
      <c r="G1832" s="432">
        <v>41770.559999999998</v>
      </c>
      <c r="H1832" s="432">
        <v>3656.04</v>
      </c>
      <c r="I1832" s="432">
        <v>38114.519999999997</v>
      </c>
      <c r="J1832" s="432">
        <v>0</v>
      </c>
    </row>
    <row r="1833" spans="1:10" x14ac:dyDescent="0.2">
      <c r="A1833" s="333" t="str">
        <f t="shared" si="28"/>
        <v>840025TL</v>
      </c>
      <c r="B1833" t="s">
        <v>3567</v>
      </c>
      <c r="D1833" t="s">
        <v>1867</v>
      </c>
      <c r="E1833" t="s">
        <v>3568</v>
      </c>
      <c r="F1833" t="s">
        <v>2525</v>
      </c>
      <c r="G1833" s="432">
        <v>10.3</v>
      </c>
      <c r="H1833" s="432">
        <v>0</v>
      </c>
      <c r="I1833" s="432">
        <v>10.3</v>
      </c>
      <c r="J1833" s="432">
        <v>0</v>
      </c>
    </row>
    <row r="1834" spans="1:10" x14ac:dyDescent="0.2">
      <c r="A1834" s="333" t="str">
        <f t="shared" si="28"/>
        <v>8400259TL</v>
      </c>
      <c r="B1834" t="s">
        <v>3569</v>
      </c>
      <c r="D1834" t="s">
        <v>1867</v>
      </c>
      <c r="E1834" t="s">
        <v>793</v>
      </c>
      <c r="F1834" t="s">
        <v>2525</v>
      </c>
      <c r="G1834" s="432">
        <v>10.3</v>
      </c>
      <c r="H1834" s="432">
        <v>0</v>
      </c>
      <c r="I1834" s="432">
        <v>10.3</v>
      </c>
      <c r="J1834" s="432">
        <v>0</v>
      </c>
    </row>
    <row r="1835" spans="1:10" x14ac:dyDescent="0.2">
      <c r="A1835" s="333" t="str">
        <f t="shared" si="28"/>
        <v>840027TL</v>
      </c>
      <c r="B1835" t="s">
        <v>2075</v>
      </c>
      <c r="D1835" t="s">
        <v>1867</v>
      </c>
      <c r="E1835" t="s">
        <v>2076</v>
      </c>
      <c r="F1835" t="s">
        <v>2525</v>
      </c>
      <c r="G1835" s="432">
        <v>41691.86</v>
      </c>
      <c r="H1835" s="432">
        <v>3643.54</v>
      </c>
      <c r="I1835" s="432">
        <v>38048.32</v>
      </c>
      <c r="J1835" s="432">
        <v>0</v>
      </c>
    </row>
    <row r="1836" spans="1:10" x14ac:dyDescent="0.2">
      <c r="A1836" s="333" t="str">
        <f t="shared" si="28"/>
        <v>840029TL</v>
      </c>
      <c r="B1836" t="s">
        <v>456</v>
      </c>
      <c r="D1836" t="s">
        <v>1867</v>
      </c>
      <c r="E1836" t="s">
        <v>793</v>
      </c>
      <c r="F1836" t="s">
        <v>2525</v>
      </c>
      <c r="G1836" s="432">
        <v>68.400000000000006</v>
      </c>
      <c r="H1836" s="432">
        <v>12.5</v>
      </c>
      <c r="I1836" s="432">
        <v>55.9</v>
      </c>
      <c r="J1836" s="432">
        <v>0</v>
      </c>
    </row>
    <row r="1837" spans="1:10" x14ac:dyDescent="0.2">
      <c r="A1837" s="333" t="str">
        <f t="shared" si="28"/>
        <v>8400299TL</v>
      </c>
      <c r="B1837" t="s">
        <v>457</v>
      </c>
      <c r="D1837" t="s">
        <v>1867</v>
      </c>
      <c r="E1837" t="s">
        <v>793</v>
      </c>
      <c r="F1837" t="s">
        <v>2525</v>
      </c>
      <c r="G1837" s="432">
        <v>68.400000000000006</v>
      </c>
      <c r="H1837" s="432">
        <v>12.5</v>
      </c>
      <c r="I1837" s="432">
        <v>55.9</v>
      </c>
      <c r="J1837" s="432">
        <v>0</v>
      </c>
    </row>
    <row r="1838" spans="1:10" x14ac:dyDescent="0.2">
      <c r="A1838" s="333" t="str">
        <f t="shared" si="28"/>
        <v>84099TL</v>
      </c>
      <c r="B1838" t="s">
        <v>3570</v>
      </c>
      <c r="D1838" t="s">
        <v>1867</v>
      </c>
      <c r="E1838" t="s">
        <v>283</v>
      </c>
      <c r="F1838" t="s">
        <v>2525</v>
      </c>
      <c r="G1838" s="432">
        <v>5605</v>
      </c>
      <c r="H1838" s="432">
        <v>0</v>
      </c>
      <c r="I1838" s="432">
        <v>5605</v>
      </c>
      <c r="J1838" s="432">
        <v>0</v>
      </c>
    </row>
    <row r="1839" spans="1:10" x14ac:dyDescent="0.2">
      <c r="A1839" s="333" t="str">
        <f t="shared" si="28"/>
        <v>840991TL</v>
      </c>
      <c r="B1839" t="s">
        <v>3571</v>
      </c>
      <c r="D1839" t="s">
        <v>1867</v>
      </c>
      <c r="E1839" t="s">
        <v>3572</v>
      </c>
      <c r="F1839" t="s">
        <v>2525</v>
      </c>
      <c r="G1839" s="432">
        <v>5605</v>
      </c>
      <c r="H1839" s="432">
        <v>0</v>
      </c>
      <c r="I1839" s="432">
        <v>5605</v>
      </c>
      <c r="J1839" s="432">
        <v>0</v>
      </c>
    </row>
    <row r="1840" spans="1:10" x14ac:dyDescent="0.2">
      <c r="A1840" s="333" t="str">
        <f t="shared" si="28"/>
        <v>850TL</v>
      </c>
      <c r="B1840" t="s">
        <v>2078</v>
      </c>
      <c r="D1840" t="s">
        <v>1867</v>
      </c>
      <c r="E1840" t="s">
        <v>2079</v>
      </c>
      <c r="F1840" t="s">
        <v>2525</v>
      </c>
      <c r="G1840" s="432">
        <v>2879437.11</v>
      </c>
      <c r="H1840" s="432">
        <v>2403356.5299999998</v>
      </c>
      <c r="I1840" s="432">
        <v>476080.58</v>
      </c>
      <c r="J1840" s="432">
        <v>0</v>
      </c>
    </row>
    <row r="1841" spans="1:11" x14ac:dyDescent="0.2">
      <c r="A1841" s="333" t="str">
        <f t="shared" si="28"/>
        <v>85000TL</v>
      </c>
      <c r="B1841" t="s">
        <v>2080</v>
      </c>
      <c r="D1841" t="s">
        <v>1867</v>
      </c>
      <c r="E1841" t="s">
        <v>963</v>
      </c>
      <c r="F1841" t="s">
        <v>2525</v>
      </c>
      <c r="G1841" s="432">
        <v>1623065.07</v>
      </c>
      <c r="H1841" s="432">
        <v>1350285.51</v>
      </c>
      <c r="I1841" s="432">
        <v>272779.56</v>
      </c>
      <c r="J1841" s="432">
        <v>0</v>
      </c>
    </row>
    <row r="1842" spans="1:11" x14ac:dyDescent="0.2">
      <c r="A1842" s="333" t="str">
        <f t="shared" si="28"/>
        <v>85002TL</v>
      </c>
      <c r="B1842" t="s">
        <v>2081</v>
      </c>
      <c r="D1842" t="s">
        <v>1867</v>
      </c>
      <c r="E1842" t="s">
        <v>608</v>
      </c>
      <c r="F1842" t="s">
        <v>2525</v>
      </c>
      <c r="G1842" s="432">
        <v>1256372.04</v>
      </c>
      <c r="H1842" s="432">
        <v>1053071.02</v>
      </c>
      <c r="I1842" s="432">
        <v>203301.02</v>
      </c>
      <c r="J1842" s="432">
        <v>0</v>
      </c>
    </row>
    <row r="1843" spans="1:11" x14ac:dyDescent="0.2">
      <c r="A1843" s="333" t="str">
        <f t="shared" si="28"/>
        <v>861TL</v>
      </c>
      <c r="B1843" t="s">
        <v>2082</v>
      </c>
      <c r="D1843" t="s">
        <v>1867</v>
      </c>
      <c r="E1843" t="s">
        <v>2083</v>
      </c>
      <c r="F1843" t="s">
        <v>2525</v>
      </c>
      <c r="G1843" s="432">
        <v>9504410.2899999991</v>
      </c>
      <c r="H1843" s="432">
        <v>0</v>
      </c>
      <c r="I1843" s="432">
        <v>9504410.2899999991</v>
      </c>
      <c r="J1843" s="432">
        <v>0</v>
      </c>
    </row>
    <row r="1844" spans="1:11" x14ac:dyDescent="0.2">
      <c r="A1844" s="333" t="str">
        <f t="shared" si="28"/>
        <v>86101TL</v>
      </c>
      <c r="B1844" t="s">
        <v>2084</v>
      </c>
      <c r="D1844" t="s">
        <v>1867</v>
      </c>
      <c r="E1844" t="s">
        <v>2085</v>
      </c>
      <c r="F1844" t="s">
        <v>2525</v>
      </c>
      <c r="G1844" s="432">
        <v>9351509.8800000008</v>
      </c>
      <c r="H1844" s="432">
        <v>0</v>
      </c>
      <c r="I1844" s="432">
        <v>9351509.8800000008</v>
      </c>
      <c r="J1844" s="432">
        <v>0</v>
      </c>
    </row>
    <row r="1845" spans="1:11" x14ac:dyDescent="0.2">
      <c r="A1845" s="333" t="str">
        <f t="shared" si="28"/>
        <v>861010TL</v>
      </c>
      <c r="B1845" t="s">
        <v>2086</v>
      </c>
      <c r="D1845" t="s">
        <v>1867</v>
      </c>
      <c r="E1845" t="s">
        <v>1958</v>
      </c>
      <c r="F1845" t="s">
        <v>2525</v>
      </c>
      <c r="G1845" s="432">
        <v>2533438.5099999998</v>
      </c>
      <c r="H1845" s="432">
        <v>0</v>
      </c>
      <c r="I1845" s="432">
        <v>2533438.5099999998</v>
      </c>
      <c r="J1845" s="432">
        <v>0</v>
      </c>
    </row>
    <row r="1846" spans="1:11" x14ac:dyDescent="0.2">
      <c r="A1846" s="333" t="str">
        <f t="shared" si="28"/>
        <v>861011TL</v>
      </c>
      <c r="B1846" t="s">
        <v>2087</v>
      </c>
      <c r="D1846" t="s">
        <v>1867</v>
      </c>
      <c r="E1846" t="s">
        <v>2088</v>
      </c>
      <c r="F1846" t="s">
        <v>2525</v>
      </c>
      <c r="G1846" s="432">
        <v>6818071.3700000001</v>
      </c>
      <c r="H1846" s="432">
        <v>0</v>
      </c>
      <c r="I1846" s="432">
        <v>6818071.3700000001</v>
      </c>
      <c r="J1846" s="432">
        <v>0</v>
      </c>
    </row>
    <row r="1847" spans="1:11" x14ac:dyDescent="0.2">
      <c r="A1847" s="333" t="str">
        <f t="shared" si="28"/>
        <v>86110TL</v>
      </c>
      <c r="B1847" t="s">
        <v>2089</v>
      </c>
      <c r="D1847" t="s">
        <v>1867</v>
      </c>
      <c r="E1847" t="s">
        <v>1052</v>
      </c>
      <c r="F1847" t="s">
        <v>2525</v>
      </c>
      <c r="G1847" s="432">
        <v>152900.41</v>
      </c>
      <c r="H1847" s="432">
        <v>0</v>
      </c>
      <c r="I1847" s="432">
        <v>152900.41</v>
      </c>
      <c r="J1847" s="432">
        <v>0</v>
      </c>
    </row>
    <row r="1848" spans="1:11" x14ac:dyDescent="0.2">
      <c r="A1848" s="333" t="str">
        <f t="shared" si="28"/>
        <v>861101TL</v>
      </c>
      <c r="B1848" t="s">
        <v>2090</v>
      </c>
      <c r="D1848" t="s">
        <v>1867</v>
      </c>
      <c r="E1848" t="s">
        <v>1963</v>
      </c>
      <c r="F1848" t="s">
        <v>2525</v>
      </c>
      <c r="G1848" s="432">
        <v>152900.41</v>
      </c>
      <c r="H1848" s="432">
        <v>0</v>
      </c>
      <c r="I1848" s="432">
        <v>152900.41</v>
      </c>
      <c r="J1848" s="432">
        <v>0</v>
      </c>
    </row>
    <row r="1849" spans="1:11" x14ac:dyDescent="0.2">
      <c r="A1849" s="333" t="str">
        <f t="shared" si="28"/>
        <v>870TL</v>
      </c>
      <c r="B1849" t="s">
        <v>284</v>
      </c>
      <c r="D1849" t="s">
        <v>1867</v>
      </c>
      <c r="E1849" t="s">
        <v>1737</v>
      </c>
      <c r="F1849" t="s">
        <v>2525</v>
      </c>
      <c r="G1849" s="432">
        <v>727955.47</v>
      </c>
      <c r="H1849" s="432">
        <v>727955.47</v>
      </c>
      <c r="I1849" s="432">
        <v>0</v>
      </c>
      <c r="J1849" s="432">
        <v>0</v>
      </c>
    </row>
    <row r="1850" spans="1:11" x14ac:dyDescent="0.2">
      <c r="A1850" s="333" t="str">
        <f t="shared" si="28"/>
        <v>87000TL</v>
      </c>
      <c r="B1850" t="s">
        <v>285</v>
      </c>
      <c r="D1850" t="s">
        <v>1867</v>
      </c>
      <c r="E1850" t="s">
        <v>1739</v>
      </c>
      <c r="F1850" t="s">
        <v>2525</v>
      </c>
      <c r="G1850" s="432">
        <v>727955.47</v>
      </c>
      <c r="H1850" s="432">
        <v>727955.47</v>
      </c>
      <c r="I1850" s="432">
        <v>0</v>
      </c>
      <c r="J1850" s="432">
        <v>0</v>
      </c>
    </row>
    <row r="1851" spans="1:11" x14ac:dyDescent="0.2">
      <c r="A1851" s="333" t="str">
        <f t="shared" si="28"/>
        <v>870002TL</v>
      </c>
      <c r="B1851" t="s">
        <v>286</v>
      </c>
      <c r="D1851" t="s">
        <v>1867</v>
      </c>
      <c r="E1851" t="s">
        <v>802</v>
      </c>
      <c r="F1851" t="s">
        <v>2525</v>
      </c>
      <c r="G1851" s="432">
        <v>727955.47</v>
      </c>
      <c r="H1851" s="432">
        <v>727955.47</v>
      </c>
      <c r="I1851" s="432">
        <v>0</v>
      </c>
      <c r="J1851" s="432">
        <v>0</v>
      </c>
    </row>
    <row r="1852" spans="1:11" x14ac:dyDescent="0.2">
      <c r="A1852" s="333" t="str">
        <f t="shared" si="28"/>
        <v>8700022TL</v>
      </c>
      <c r="B1852" t="s">
        <v>287</v>
      </c>
      <c r="D1852" t="s">
        <v>1867</v>
      </c>
      <c r="E1852" t="s">
        <v>288</v>
      </c>
      <c r="F1852" t="s">
        <v>2525</v>
      </c>
      <c r="G1852" s="432">
        <v>727955.47</v>
      </c>
      <c r="H1852" s="432">
        <v>727955.47</v>
      </c>
      <c r="I1852" s="432">
        <v>0</v>
      </c>
      <c r="J1852" s="432">
        <v>0</v>
      </c>
      <c r="K1852" s="340"/>
    </row>
    <row r="1853" spans="1:11" x14ac:dyDescent="0.2">
      <c r="A1853" s="333" t="str">
        <f t="shared" si="28"/>
        <v>871TL</v>
      </c>
      <c r="B1853" t="s">
        <v>3036</v>
      </c>
      <c r="D1853" t="s">
        <v>1867</v>
      </c>
      <c r="E1853" t="s">
        <v>1737</v>
      </c>
      <c r="F1853" t="s">
        <v>2525</v>
      </c>
      <c r="G1853" s="432">
        <v>420530.65</v>
      </c>
      <c r="H1853" s="432">
        <v>420530.65</v>
      </c>
      <c r="I1853" s="432">
        <v>0</v>
      </c>
      <c r="J1853" s="432">
        <v>0</v>
      </c>
    </row>
    <row r="1854" spans="1:11" x14ac:dyDescent="0.2">
      <c r="A1854" s="333" t="str">
        <f t="shared" si="28"/>
        <v>87100TL</v>
      </c>
      <c r="B1854" t="s">
        <v>289</v>
      </c>
      <c r="D1854" t="s">
        <v>1867</v>
      </c>
      <c r="E1854" t="s">
        <v>1739</v>
      </c>
      <c r="F1854" t="s">
        <v>2525</v>
      </c>
      <c r="G1854" s="432">
        <v>420530.65</v>
      </c>
      <c r="H1854" s="432">
        <v>420530.65</v>
      </c>
      <c r="I1854" s="432">
        <v>0</v>
      </c>
      <c r="J1854" s="432">
        <v>0</v>
      </c>
    </row>
    <row r="1855" spans="1:11" x14ac:dyDescent="0.2">
      <c r="A1855" s="333" t="str">
        <f t="shared" si="28"/>
        <v>871009TL</v>
      </c>
      <c r="B1855" t="s">
        <v>3037</v>
      </c>
      <c r="D1855" t="s">
        <v>1867</v>
      </c>
      <c r="E1855" t="s">
        <v>793</v>
      </c>
      <c r="F1855" t="s">
        <v>2525</v>
      </c>
      <c r="G1855" s="432">
        <v>420530.65</v>
      </c>
      <c r="H1855" s="432">
        <v>420530.65</v>
      </c>
      <c r="I1855" s="432">
        <v>0</v>
      </c>
      <c r="J1855" s="432">
        <v>0</v>
      </c>
    </row>
    <row r="1856" spans="1:11" x14ac:dyDescent="0.2">
      <c r="A1856" s="333" t="str">
        <f t="shared" si="28"/>
        <v>8710091TL</v>
      </c>
      <c r="B1856" t="s">
        <v>3038</v>
      </c>
      <c r="D1856" t="s">
        <v>1867</v>
      </c>
      <c r="E1856" t="s">
        <v>288</v>
      </c>
      <c r="F1856" t="s">
        <v>2525</v>
      </c>
      <c r="G1856" s="432">
        <v>420530.65</v>
      </c>
      <c r="H1856" s="432">
        <v>420530.65</v>
      </c>
      <c r="I1856" s="432">
        <v>0</v>
      </c>
      <c r="J1856" s="432">
        <v>0</v>
      </c>
    </row>
    <row r="1857" spans="1:10" x14ac:dyDescent="0.2">
      <c r="A1857" s="333" t="str">
        <f t="shared" si="28"/>
        <v>880TL</v>
      </c>
      <c r="B1857" t="s">
        <v>2091</v>
      </c>
      <c r="D1857" t="s">
        <v>1867</v>
      </c>
      <c r="E1857" t="s">
        <v>2092</v>
      </c>
      <c r="F1857" t="s">
        <v>2525</v>
      </c>
      <c r="G1857" s="432">
        <v>5426218.9100000001</v>
      </c>
      <c r="H1857" s="432">
        <v>2154671.06</v>
      </c>
      <c r="I1857" s="432">
        <v>3271547.85</v>
      </c>
      <c r="J1857" s="432">
        <v>0</v>
      </c>
    </row>
    <row r="1858" spans="1:10" x14ac:dyDescent="0.2">
      <c r="A1858" s="333" t="str">
        <f t="shared" si="28"/>
        <v>88000TL</v>
      </c>
      <c r="B1858" t="s">
        <v>2093</v>
      </c>
      <c r="D1858" t="s">
        <v>1867</v>
      </c>
      <c r="E1858" t="s">
        <v>2094</v>
      </c>
      <c r="F1858" t="s">
        <v>2525</v>
      </c>
      <c r="G1858" s="432">
        <v>751034.35</v>
      </c>
      <c r="H1858" s="432">
        <v>96416.19</v>
      </c>
      <c r="I1858" s="432">
        <v>654618.16</v>
      </c>
      <c r="J1858" s="432">
        <v>0</v>
      </c>
    </row>
    <row r="1859" spans="1:10" x14ac:dyDescent="0.2">
      <c r="A1859" s="333" t="str">
        <f t="shared" ref="A1859:A1922" si="29">CONCATENATE(B1859,D1859)</f>
        <v>880000TL</v>
      </c>
      <c r="B1859" t="s">
        <v>2095</v>
      </c>
      <c r="D1859" t="s">
        <v>1867</v>
      </c>
      <c r="E1859" t="s">
        <v>2096</v>
      </c>
      <c r="F1859" t="s">
        <v>2525</v>
      </c>
      <c r="G1859" s="432">
        <v>750772.35</v>
      </c>
      <c r="H1859" s="432">
        <v>96416.19</v>
      </c>
      <c r="I1859" s="432">
        <v>654356.16</v>
      </c>
      <c r="J1859" s="432">
        <v>0</v>
      </c>
    </row>
    <row r="1860" spans="1:10" x14ac:dyDescent="0.2">
      <c r="A1860" s="333" t="str">
        <f t="shared" si="29"/>
        <v>8800000TL</v>
      </c>
      <c r="B1860" t="s">
        <v>2806</v>
      </c>
      <c r="D1860" t="s">
        <v>1867</v>
      </c>
      <c r="E1860" t="s">
        <v>2807</v>
      </c>
      <c r="F1860" t="s">
        <v>2525</v>
      </c>
      <c r="G1860" s="432">
        <v>21121.96</v>
      </c>
      <c r="H1860" s="432">
        <v>18772.169999999998</v>
      </c>
      <c r="I1860" s="432">
        <v>2349.79</v>
      </c>
      <c r="J1860" s="432">
        <v>0</v>
      </c>
    </row>
    <row r="1861" spans="1:10" x14ac:dyDescent="0.2">
      <c r="A1861" s="333" t="str">
        <f t="shared" si="29"/>
        <v>8800001TL</v>
      </c>
      <c r="B1861" t="s">
        <v>2097</v>
      </c>
      <c r="D1861" t="s">
        <v>1867</v>
      </c>
      <c r="E1861" t="s">
        <v>2098</v>
      </c>
      <c r="F1861" t="s">
        <v>2525</v>
      </c>
      <c r="G1861" s="432">
        <v>421327.77</v>
      </c>
      <c r="H1861" s="432">
        <v>3362.67</v>
      </c>
      <c r="I1861" s="432">
        <v>417965.1</v>
      </c>
      <c r="J1861" s="432">
        <v>0</v>
      </c>
    </row>
    <row r="1862" spans="1:10" x14ac:dyDescent="0.2">
      <c r="A1862" s="333" t="str">
        <f t="shared" si="29"/>
        <v>8800002TL</v>
      </c>
      <c r="B1862" t="s">
        <v>2808</v>
      </c>
      <c r="D1862" t="s">
        <v>1867</v>
      </c>
      <c r="E1862" t="s">
        <v>2809</v>
      </c>
      <c r="F1862" t="s">
        <v>2525</v>
      </c>
      <c r="G1862" s="432">
        <v>15499.48</v>
      </c>
      <c r="H1862" s="432">
        <v>0</v>
      </c>
      <c r="I1862" s="432">
        <v>15499.48</v>
      </c>
      <c r="J1862" s="432">
        <v>0</v>
      </c>
    </row>
    <row r="1863" spans="1:10" x14ac:dyDescent="0.2">
      <c r="A1863" s="333" t="str">
        <f t="shared" si="29"/>
        <v>8800009TL</v>
      </c>
      <c r="B1863" t="s">
        <v>2099</v>
      </c>
      <c r="D1863" t="s">
        <v>1867</v>
      </c>
      <c r="E1863" t="s">
        <v>2100</v>
      </c>
      <c r="F1863" t="s">
        <v>2525</v>
      </c>
      <c r="G1863" s="432">
        <v>292823.14</v>
      </c>
      <c r="H1863" s="432">
        <v>74281.350000000006</v>
      </c>
      <c r="I1863" s="432">
        <v>218541.79</v>
      </c>
      <c r="J1863" s="432">
        <v>0</v>
      </c>
    </row>
    <row r="1864" spans="1:10" x14ac:dyDescent="0.2">
      <c r="A1864" s="333" t="str">
        <f t="shared" si="29"/>
        <v>880009TL</v>
      </c>
      <c r="B1864" t="s">
        <v>3316</v>
      </c>
      <c r="D1864" t="s">
        <v>1867</v>
      </c>
      <c r="E1864" t="s">
        <v>793</v>
      </c>
      <c r="F1864" t="s">
        <v>2525</v>
      </c>
      <c r="G1864" s="432">
        <v>262</v>
      </c>
      <c r="H1864" s="432">
        <v>0</v>
      </c>
      <c r="I1864" s="432">
        <v>262</v>
      </c>
      <c r="J1864" s="432">
        <v>0</v>
      </c>
    </row>
    <row r="1865" spans="1:10" x14ac:dyDescent="0.2">
      <c r="A1865" s="333" t="str">
        <f t="shared" si="29"/>
        <v>88001TL</v>
      </c>
      <c r="B1865" t="s">
        <v>2101</v>
      </c>
      <c r="D1865" t="s">
        <v>1867</v>
      </c>
      <c r="E1865" t="s">
        <v>2102</v>
      </c>
      <c r="F1865" t="s">
        <v>2525</v>
      </c>
      <c r="G1865" s="432">
        <v>49128.69</v>
      </c>
      <c r="H1865" s="432">
        <v>1280.1199999999999</v>
      </c>
      <c r="I1865" s="432">
        <v>47848.57</v>
      </c>
      <c r="J1865" s="432">
        <v>0</v>
      </c>
    </row>
    <row r="1866" spans="1:10" x14ac:dyDescent="0.2">
      <c r="A1866" s="333" t="str">
        <f t="shared" si="29"/>
        <v>880010TL</v>
      </c>
      <c r="B1866" t="s">
        <v>2103</v>
      </c>
      <c r="D1866" t="s">
        <v>1867</v>
      </c>
      <c r="E1866" t="s">
        <v>2104</v>
      </c>
      <c r="F1866" t="s">
        <v>2525</v>
      </c>
      <c r="G1866" s="432">
        <v>19086.53</v>
      </c>
      <c r="H1866" s="432">
        <v>0</v>
      </c>
      <c r="I1866" s="432">
        <v>19086.53</v>
      </c>
      <c r="J1866" s="432">
        <v>0</v>
      </c>
    </row>
    <row r="1867" spans="1:10" x14ac:dyDescent="0.2">
      <c r="A1867" s="333" t="str">
        <f t="shared" si="29"/>
        <v>880011TL</v>
      </c>
      <c r="B1867" t="s">
        <v>2810</v>
      </c>
      <c r="D1867" t="s">
        <v>1867</v>
      </c>
      <c r="E1867" t="s">
        <v>2811</v>
      </c>
      <c r="F1867" t="s">
        <v>2525</v>
      </c>
      <c r="G1867" s="432">
        <v>550</v>
      </c>
      <c r="H1867" s="432">
        <v>0</v>
      </c>
      <c r="I1867" s="432">
        <v>550</v>
      </c>
      <c r="J1867" s="432">
        <v>0</v>
      </c>
    </row>
    <row r="1868" spans="1:10" x14ac:dyDescent="0.2">
      <c r="A1868" s="333" t="str">
        <f t="shared" si="29"/>
        <v>880012TL</v>
      </c>
      <c r="B1868" t="s">
        <v>2105</v>
      </c>
      <c r="D1868" t="s">
        <v>1867</v>
      </c>
      <c r="E1868" t="s">
        <v>2106</v>
      </c>
      <c r="F1868" t="s">
        <v>2525</v>
      </c>
      <c r="G1868" s="432">
        <v>26801.919999999998</v>
      </c>
      <c r="H1868" s="432">
        <v>0</v>
      </c>
      <c r="I1868" s="432">
        <v>26801.919999999998</v>
      </c>
      <c r="J1868" s="432">
        <v>0</v>
      </c>
    </row>
    <row r="1869" spans="1:10" x14ac:dyDescent="0.2">
      <c r="A1869" s="333" t="str">
        <f t="shared" si="29"/>
        <v>880013TL</v>
      </c>
      <c r="B1869" t="s">
        <v>2107</v>
      </c>
      <c r="D1869" t="s">
        <v>1867</v>
      </c>
      <c r="E1869" t="s">
        <v>3317</v>
      </c>
      <c r="F1869" t="s">
        <v>2525</v>
      </c>
      <c r="G1869" s="432">
        <v>1280.1199999999999</v>
      </c>
      <c r="H1869" s="432">
        <v>1280.1199999999999</v>
      </c>
      <c r="I1869" s="432">
        <v>0</v>
      </c>
      <c r="J1869" s="432">
        <v>0</v>
      </c>
    </row>
    <row r="1870" spans="1:10" x14ac:dyDescent="0.2">
      <c r="A1870" s="333" t="str">
        <f t="shared" si="29"/>
        <v>880019TL</v>
      </c>
      <c r="B1870" t="s">
        <v>3573</v>
      </c>
      <c r="D1870" t="s">
        <v>1867</v>
      </c>
      <c r="E1870" t="s">
        <v>3574</v>
      </c>
      <c r="F1870" t="s">
        <v>2525</v>
      </c>
      <c r="G1870" s="432">
        <v>1410.12</v>
      </c>
      <c r="H1870" s="432">
        <v>0</v>
      </c>
      <c r="I1870" s="432">
        <v>1410.12</v>
      </c>
      <c r="J1870" s="432">
        <v>0</v>
      </c>
    </row>
    <row r="1871" spans="1:10" x14ac:dyDescent="0.2">
      <c r="A1871" s="333" t="str">
        <f t="shared" si="29"/>
        <v>8800190TL</v>
      </c>
      <c r="B1871" t="s">
        <v>3575</v>
      </c>
      <c r="D1871" t="s">
        <v>1867</v>
      </c>
      <c r="E1871" t="s">
        <v>3317</v>
      </c>
      <c r="F1871" t="s">
        <v>2525</v>
      </c>
      <c r="G1871" s="432">
        <v>1410.12</v>
      </c>
      <c r="H1871" s="432">
        <v>0</v>
      </c>
      <c r="I1871" s="432">
        <v>1410.12</v>
      </c>
      <c r="J1871" s="432">
        <v>0</v>
      </c>
    </row>
    <row r="1872" spans="1:10" x14ac:dyDescent="0.2">
      <c r="A1872" s="333" t="str">
        <f t="shared" si="29"/>
        <v>88002TL</v>
      </c>
      <c r="B1872" t="s">
        <v>2109</v>
      </c>
      <c r="D1872" t="s">
        <v>1867</v>
      </c>
      <c r="E1872" t="s">
        <v>2110</v>
      </c>
      <c r="F1872" t="s">
        <v>2525</v>
      </c>
      <c r="G1872" s="432">
        <v>105587.82</v>
      </c>
      <c r="H1872" s="432">
        <v>23215.759999999998</v>
      </c>
      <c r="I1872" s="432">
        <v>82372.06</v>
      </c>
      <c r="J1872" s="432">
        <v>0</v>
      </c>
    </row>
    <row r="1873" spans="1:10" x14ac:dyDescent="0.2">
      <c r="A1873" s="333" t="str">
        <f t="shared" si="29"/>
        <v>880020TL</v>
      </c>
      <c r="B1873" t="s">
        <v>2111</v>
      </c>
      <c r="D1873" t="s">
        <v>1867</v>
      </c>
      <c r="E1873" t="s">
        <v>2112</v>
      </c>
      <c r="F1873" t="s">
        <v>2525</v>
      </c>
      <c r="G1873" s="432">
        <v>105587.82</v>
      </c>
      <c r="H1873" s="432">
        <v>23215.759999999998</v>
      </c>
      <c r="I1873" s="432">
        <v>82372.06</v>
      </c>
      <c r="J1873" s="432">
        <v>0</v>
      </c>
    </row>
    <row r="1874" spans="1:10" x14ac:dyDescent="0.2">
      <c r="A1874" s="333" t="str">
        <f t="shared" si="29"/>
        <v>8800202TL</v>
      </c>
      <c r="B1874" t="s">
        <v>2113</v>
      </c>
      <c r="D1874" t="s">
        <v>1867</v>
      </c>
      <c r="E1874" t="s">
        <v>2114</v>
      </c>
      <c r="F1874" t="s">
        <v>2525</v>
      </c>
      <c r="G1874" s="432">
        <v>104903.82</v>
      </c>
      <c r="H1874" s="432">
        <v>23215.759999999998</v>
      </c>
      <c r="I1874" s="432">
        <v>81688.06</v>
      </c>
      <c r="J1874" s="432">
        <v>0</v>
      </c>
    </row>
    <row r="1875" spans="1:10" x14ac:dyDescent="0.2">
      <c r="A1875" s="333" t="str">
        <f t="shared" si="29"/>
        <v>88002020TL</v>
      </c>
      <c r="B1875" t="s">
        <v>2115</v>
      </c>
      <c r="D1875" t="s">
        <v>1867</v>
      </c>
      <c r="E1875" t="s">
        <v>3039</v>
      </c>
      <c r="F1875" t="s">
        <v>2525</v>
      </c>
      <c r="G1875" s="432">
        <v>27675.46</v>
      </c>
      <c r="H1875" s="432">
        <v>7066.98</v>
      </c>
      <c r="I1875" s="432">
        <v>20608.48</v>
      </c>
      <c r="J1875" s="432">
        <v>0</v>
      </c>
    </row>
    <row r="1876" spans="1:10" x14ac:dyDescent="0.2">
      <c r="A1876" s="333" t="str">
        <f t="shared" si="29"/>
        <v>88002022TL</v>
      </c>
      <c r="B1876" t="s">
        <v>2119</v>
      </c>
      <c r="D1876" t="s">
        <v>1867</v>
      </c>
      <c r="E1876" t="s">
        <v>3318</v>
      </c>
      <c r="F1876" t="s">
        <v>2525</v>
      </c>
      <c r="G1876" s="432">
        <v>74550.36</v>
      </c>
      <c r="H1876" s="432">
        <v>16148.78</v>
      </c>
      <c r="I1876" s="432">
        <v>58401.58</v>
      </c>
      <c r="J1876" s="432">
        <v>0</v>
      </c>
    </row>
    <row r="1877" spans="1:10" x14ac:dyDescent="0.2">
      <c r="A1877" s="333" t="str">
        <f t="shared" si="29"/>
        <v>88002029TL</v>
      </c>
      <c r="B1877" t="s">
        <v>2123</v>
      </c>
      <c r="D1877" t="s">
        <v>1867</v>
      </c>
      <c r="E1877" t="s">
        <v>3040</v>
      </c>
      <c r="F1877" t="s">
        <v>2525</v>
      </c>
      <c r="G1877" s="432">
        <v>2678</v>
      </c>
      <c r="H1877" s="432">
        <v>0</v>
      </c>
      <c r="I1877" s="432">
        <v>2678</v>
      </c>
      <c r="J1877" s="432">
        <v>0</v>
      </c>
    </row>
    <row r="1878" spans="1:10" x14ac:dyDescent="0.2">
      <c r="A1878" s="333" t="str">
        <f t="shared" si="29"/>
        <v>8800203TL</v>
      </c>
      <c r="B1878" t="s">
        <v>3041</v>
      </c>
      <c r="D1878" t="s">
        <v>1867</v>
      </c>
      <c r="E1878" t="s">
        <v>3042</v>
      </c>
      <c r="F1878" t="s">
        <v>2525</v>
      </c>
      <c r="G1878" s="432">
        <v>684</v>
      </c>
      <c r="H1878" s="432">
        <v>0</v>
      </c>
      <c r="I1878" s="432">
        <v>684</v>
      </c>
      <c r="J1878" s="432">
        <v>0</v>
      </c>
    </row>
    <row r="1879" spans="1:10" x14ac:dyDescent="0.2">
      <c r="A1879" s="333" t="str">
        <f t="shared" si="29"/>
        <v>88002039TL</v>
      </c>
      <c r="B1879" t="s">
        <v>3043</v>
      </c>
      <c r="D1879" t="s">
        <v>1867</v>
      </c>
      <c r="E1879" t="s">
        <v>3044</v>
      </c>
      <c r="F1879" t="s">
        <v>2525</v>
      </c>
      <c r="G1879" s="432">
        <v>684</v>
      </c>
      <c r="H1879" s="432">
        <v>0</v>
      </c>
      <c r="I1879" s="432">
        <v>684</v>
      </c>
      <c r="J1879" s="432">
        <v>0</v>
      </c>
    </row>
    <row r="1880" spans="1:10" x14ac:dyDescent="0.2">
      <c r="A1880" s="333" t="str">
        <f t="shared" si="29"/>
        <v>88003TL</v>
      </c>
      <c r="B1880" t="s">
        <v>2127</v>
      </c>
      <c r="D1880" t="s">
        <v>1867</v>
      </c>
      <c r="E1880" t="s">
        <v>2128</v>
      </c>
      <c r="F1880" t="s">
        <v>2525</v>
      </c>
      <c r="G1880" s="432">
        <v>174864.81</v>
      </c>
      <c r="H1880" s="432">
        <v>0</v>
      </c>
      <c r="I1880" s="432">
        <v>174864.81</v>
      </c>
      <c r="J1880" s="432">
        <v>0</v>
      </c>
    </row>
    <row r="1881" spans="1:10" x14ac:dyDescent="0.2">
      <c r="A1881" s="333" t="str">
        <f t="shared" si="29"/>
        <v>880030TL</v>
      </c>
      <c r="B1881" t="s">
        <v>2129</v>
      </c>
      <c r="D1881" t="s">
        <v>1867</v>
      </c>
      <c r="E1881" t="s">
        <v>2130</v>
      </c>
      <c r="F1881" t="s">
        <v>2525</v>
      </c>
      <c r="G1881" s="432">
        <v>20072.650000000001</v>
      </c>
      <c r="H1881" s="432">
        <v>0</v>
      </c>
      <c r="I1881" s="432">
        <v>20072.650000000001</v>
      </c>
      <c r="J1881" s="432">
        <v>0</v>
      </c>
    </row>
    <row r="1882" spans="1:10" x14ac:dyDescent="0.2">
      <c r="A1882" s="333" t="str">
        <f t="shared" si="29"/>
        <v>8800301TL</v>
      </c>
      <c r="B1882" t="s">
        <v>2132</v>
      </c>
      <c r="D1882" t="s">
        <v>1867</v>
      </c>
      <c r="E1882" t="s">
        <v>2131</v>
      </c>
      <c r="F1882" t="s">
        <v>2525</v>
      </c>
      <c r="G1882" s="432">
        <v>20072.650000000001</v>
      </c>
      <c r="H1882" s="432">
        <v>0</v>
      </c>
      <c r="I1882" s="432">
        <v>20072.650000000001</v>
      </c>
      <c r="J1882" s="432">
        <v>0</v>
      </c>
    </row>
    <row r="1883" spans="1:10" x14ac:dyDescent="0.2">
      <c r="A1883" s="333" t="str">
        <f t="shared" si="29"/>
        <v>880032TL</v>
      </c>
      <c r="B1883" t="s">
        <v>2135</v>
      </c>
      <c r="D1883" t="s">
        <v>1867</v>
      </c>
      <c r="E1883" t="s">
        <v>2136</v>
      </c>
      <c r="F1883" t="s">
        <v>2525</v>
      </c>
      <c r="G1883" s="432">
        <v>140107.25</v>
      </c>
      <c r="H1883" s="432">
        <v>0</v>
      </c>
      <c r="I1883" s="432">
        <v>140107.25</v>
      </c>
      <c r="J1883" s="432">
        <v>0</v>
      </c>
    </row>
    <row r="1884" spans="1:10" x14ac:dyDescent="0.2">
      <c r="A1884" s="333" t="str">
        <f t="shared" si="29"/>
        <v>8800321TL</v>
      </c>
      <c r="B1884" t="s">
        <v>2137</v>
      </c>
      <c r="D1884" t="s">
        <v>1867</v>
      </c>
      <c r="E1884" t="s">
        <v>2138</v>
      </c>
      <c r="F1884" t="s">
        <v>2525</v>
      </c>
      <c r="G1884" s="432">
        <v>140107.25</v>
      </c>
      <c r="H1884" s="432">
        <v>0</v>
      </c>
      <c r="I1884" s="432">
        <v>140107.25</v>
      </c>
      <c r="J1884" s="432">
        <v>0</v>
      </c>
    </row>
    <row r="1885" spans="1:10" x14ac:dyDescent="0.2">
      <c r="A1885" s="333" t="str">
        <f t="shared" si="29"/>
        <v>880039TL</v>
      </c>
      <c r="B1885" t="s">
        <v>458</v>
      </c>
      <c r="D1885" t="s">
        <v>1867</v>
      </c>
      <c r="E1885" t="s">
        <v>459</v>
      </c>
      <c r="F1885" t="s">
        <v>2525</v>
      </c>
      <c r="G1885" s="432">
        <v>14684.91</v>
      </c>
      <c r="H1885" s="432">
        <v>0</v>
      </c>
      <c r="I1885" s="432">
        <v>14684.91</v>
      </c>
      <c r="J1885" s="432">
        <v>0</v>
      </c>
    </row>
    <row r="1886" spans="1:10" x14ac:dyDescent="0.2">
      <c r="A1886" s="333" t="str">
        <f t="shared" si="29"/>
        <v>8800390TL</v>
      </c>
      <c r="B1886" t="s">
        <v>460</v>
      </c>
      <c r="D1886" t="s">
        <v>1867</v>
      </c>
      <c r="E1886" t="s">
        <v>461</v>
      </c>
      <c r="F1886" t="s">
        <v>2525</v>
      </c>
      <c r="G1886" s="432">
        <v>14684.91</v>
      </c>
      <c r="H1886" s="432">
        <v>0</v>
      </c>
      <c r="I1886" s="432">
        <v>14684.91</v>
      </c>
      <c r="J1886" s="432">
        <v>0</v>
      </c>
    </row>
    <row r="1887" spans="1:10" x14ac:dyDescent="0.2">
      <c r="A1887" s="333" t="str">
        <f t="shared" si="29"/>
        <v>88003900TL</v>
      </c>
      <c r="B1887">
        <v>88003900</v>
      </c>
      <c r="D1887" t="s">
        <v>1867</v>
      </c>
      <c r="E1887" t="s">
        <v>461</v>
      </c>
      <c r="F1887" t="s">
        <v>2525</v>
      </c>
      <c r="G1887" s="432">
        <v>306.86</v>
      </c>
      <c r="H1887" s="432">
        <v>0</v>
      </c>
      <c r="I1887" s="432">
        <v>306.86</v>
      </c>
      <c r="J1887" s="432">
        <v>0</v>
      </c>
    </row>
    <row r="1888" spans="1:10" x14ac:dyDescent="0.2">
      <c r="A1888" s="333" t="str">
        <f t="shared" si="29"/>
        <v>88003901TL</v>
      </c>
      <c r="B1888" t="s">
        <v>462</v>
      </c>
      <c r="D1888" t="s">
        <v>1867</v>
      </c>
      <c r="E1888" t="s">
        <v>461</v>
      </c>
      <c r="F1888" t="s">
        <v>2525</v>
      </c>
      <c r="G1888" s="432">
        <v>14378.05</v>
      </c>
      <c r="H1888" s="432">
        <v>0</v>
      </c>
      <c r="I1888" s="432">
        <v>14378.05</v>
      </c>
      <c r="J1888" s="432">
        <v>0</v>
      </c>
    </row>
    <row r="1889" spans="1:11" x14ac:dyDescent="0.2">
      <c r="A1889" s="333" t="str">
        <f t="shared" si="29"/>
        <v>88004TL</v>
      </c>
      <c r="B1889" t="s">
        <v>2139</v>
      </c>
      <c r="D1889" t="s">
        <v>1867</v>
      </c>
      <c r="E1889" t="s">
        <v>2140</v>
      </c>
      <c r="F1889" t="s">
        <v>2525</v>
      </c>
      <c r="G1889" s="432">
        <v>102995.14</v>
      </c>
      <c r="H1889" s="432">
        <v>503.66</v>
      </c>
      <c r="I1889" s="432">
        <v>102491.48</v>
      </c>
      <c r="J1889" s="432">
        <v>0</v>
      </c>
    </row>
    <row r="1890" spans="1:11" x14ac:dyDescent="0.2">
      <c r="A1890" s="333" t="str">
        <f t="shared" si="29"/>
        <v>880040TL</v>
      </c>
      <c r="B1890" t="s">
        <v>2141</v>
      </c>
      <c r="D1890" t="s">
        <v>1867</v>
      </c>
      <c r="E1890" t="s">
        <v>2142</v>
      </c>
      <c r="F1890" t="s">
        <v>2525</v>
      </c>
      <c r="G1890" s="432">
        <v>1292</v>
      </c>
      <c r="H1890" s="432">
        <v>0</v>
      </c>
      <c r="I1890" s="432">
        <v>1292</v>
      </c>
      <c r="J1890" s="432">
        <v>0</v>
      </c>
    </row>
    <row r="1891" spans="1:11" x14ac:dyDescent="0.2">
      <c r="A1891" s="333" t="str">
        <f t="shared" si="29"/>
        <v>880041TL</v>
      </c>
      <c r="B1891" t="s">
        <v>2143</v>
      </c>
      <c r="D1891" t="s">
        <v>1867</v>
      </c>
      <c r="E1891" t="s">
        <v>2144</v>
      </c>
      <c r="F1891" t="s">
        <v>2525</v>
      </c>
      <c r="G1891" s="432">
        <v>94389.93</v>
      </c>
      <c r="H1891" s="432">
        <v>503.66</v>
      </c>
      <c r="I1891" s="432">
        <v>93886.27</v>
      </c>
      <c r="J1891" s="432">
        <v>0</v>
      </c>
    </row>
    <row r="1892" spans="1:11" x14ac:dyDescent="0.2">
      <c r="A1892" s="333" t="str">
        <f t="shared" si="29"/>
        <v>880042TL</v>
      </c>
      <c r="B1892" t="s">
        <v>2145</v>
      </c>
      <c r="D1892" t="s">
        <v>1867</v>
      </c>
      <c r="E1892" t="s">
        <v>2146</v>
      </c>
      <c r="F1892" t="s">
        <v>2525</v>
      </c>
      <c r="G1892" s="432">
        <v>7313.21</v>
      </c>
      <c r="H1892" s="432">
        <v>0</v>
      </c>
      <c r="I1892" s="432">
        <v>7313.21</v>
      </c>
      <c r="J1892" s="432">
        <v>0</v>
      </c>
    </row>
    <row r="1893" spans="1:11" x14ac:dyDescent="0.2">
      <c r="A1893" s="333" t="str">
        <f t="shared" si="29"/>
        <v>88005TL</v>
      </c>
      <c r="B1893" t="s">
        <v>2147</v>
      </c>
      <c r="D1893" t="s">
        <v>1867</v>
      </c>
      <c r="E1893" t="s">
        <v>2148</v>
      </c>
      <c r="F1893" t="s">
        <v>2525</v>
      </c>
      <c r="G1893" s="432">
        <v>170082.95</v>
      </c>
      <c r="H1893" s="432">
        <v>10533.21</v>
      </c>
      <c r="I1893" s="432">
        <v>159549.74</v>
      </c>
      <c r="J1893" s="432">
        <v>0</v>
      </c>
    </row>
    <row r="1894" spans="1:11" x14ac:dyDescent="0.2">
      <c r="A1894" s="333" t="str">
        <f t="shared" si="29"/>
        <v>880050TL</v>
      </c>
      <c r="B1894" t="s">
        <v>2149</v>
      </c>
      <c r="D1894" t="s">
        <v>1867</v>
      </c>
      <c r="E1894" t="s">
        <v>2150</v>
      </c>
      <c r="F1894" t="s">
        <v>2525</v>
      </c>
      <c r="G1894" s="432">
        <v>6509.55</v>
      </c>
      <c r="H1894" s="432">
        <v>0</v>
      </c>
      <c r="I1894" s="432">
        <v>6509.55</v>
      </c>
      <c r="J1894" s="432">
        <v>0</v>
      </c>
    </row>
    <row r="1895" spans="1:11" x14ac:dyDescent="0.2">
      <c r="A1895" s="333" t="str">
        <f t="shared" si="29"/>
        <v>8800500TL</v>
      </c>
      <c r="B1895" t="s">
        <v>2151</v>
      </c>
      <c r="D1895" t="s">
        <v>1867</v>
      </c>
      <c r="E1895" t="s">
        <v>2150</v>
      </c>
      <c r="F1895" t="s">
        <v>2525</v>
      </c>
      <c r="G1895" s="432">
        <v>943.3</v>
      </c>
      <c r="H1895" s="432">
        <v>0</v>
      </c>
      <c r="I1895" s="432">
        <v>943.3</v>
      </c>
      <c r="J1895" s="432">
        <v>0</v>
      </c>
    </row>
    <row r="1896" spans="1:11" x14ac:dyDescent="0.2">
      <c r="A1896" s="333" t="str">
        <f t="shared" si="29"/>
        <v>8800501TL</v>
      </c>
      <c r="B1896" t="s">
        <v>2152</v>
      </c>
      <c r="D1896" t="s">
        <v>1867</v>
      </c>
      <c r="E1896" t="s">
        <v>2153</v>
      </c>
      <c r="F1896" t="s">
        <v>2525</v>
      </c>
      <c r="G1896" s="432">
        <v>5566.25</v>
      </c>
      <c r="H1896" s="432">
        <v>0</v>
      </c>
      <c r="I1896" s="432">
        <v>5566.25</v>
      </c>
      <c r="J1896" s="432">
        <v>0</v>
      </c>
      <c r="K1896" s="331"/>
    </row>
    <row r="1897" spans="1:11" x14ac:dyDescent="0.2">
      <c r="A1897" s="333" t="str">
        <f t="shared" si="29"/>
        <v>880052TL</v>
      </c>
      <c r="B1897" t="s">
        <v>2154</v>
      </c>
      <c r="D1897" t="s">
        <v>1867</v>
      </c>
      <c r="E1897" t="s">
        <v>2155</v>
      </c>
      <c r="F1897" t="s">
        <v>2525</v>
      </c>
      <c r="G1897" s="432">
        <v>34947.800000000003</v>
      </c>
      <c r="H1897" s="432">
        <v>6322.91</v>
      </c>
      <c r="I1897" s="432">
        <v>28624.89</v>
      </c>
      <c r="J1897" s="432">
        <v>0</v>
      </c>
    </row>
    <row r="1898" spans="1:11" x14ac:dyDescent="0.2">
      <c r="A1898" s="333" t="str">
        <f t="shared" si="29"/>
        <v>8800520TL</v>
      </c>
      <c r="B1898" t="s">
        <v>2156</v>
      </c>
      <c r="D1898" t="s">
        <v>1867</v>
      </c>
      <c r="E1898" t="s">
        <v>2155</v>
      </c>
      <c r="F1898" t="s">
        <v>2525</v>
      </c>
      <c r="G1898" s="432">
        <v>28496.799999999999</v>
      </c>
      <c r="H1898" s="432">
        <v>6284.71</v>
      </c>
      <c r="I1898" s="432">
        <v>22212.09</v>
      </c>
      <c r="J1898" s="432">
        <v>0</v>
      </c>
    </row>
    <row r="1899" spans="1:11" x14ac:dyDescent="0.2">
      <c r="A1899" s="333" t="str">
        <f t="shared" si="29"/>
        <v>8800521TL</v>
      </c>
      <c r="B1899" t="s">
        <v>1769</v>
      </c>
      <c r="D1899" t="s">
        <v>1867</v>
      </c>
      <c r="E1899" t="s">
        <v>1770</v>
      </c>
      <c r="F1899" t="s">
        <v>2525</v>
      </c>
      <c r="G1899" s="432">
        <v>421.6</v>
      </c>
      <c r="H1899" s="432">
        <v>0</v>
      </c>
      <c r="I1899" s="432">
        <v>421.6</v>
      </c>
      <c r="J1899" s="432">
        <v>0</v>
      </c>
    </row>
    <row r="1900" spans="1:11" x14ac:dyDescent="0.2">
      <c r="A1900" s="333" t="str">
        <f t="shared" si="29"/>
        <v>8800524TL</v>
      </c>
      <c r="B1900" t="s">
        <v>2812</v>
      </c>
      <c r="D1900" t="s">
        <v>1867</v>
      </c>
      <c r="E1900" t="s">
        <v>2813</v>
      </c>
      <c r="F1900" t="s">
        <v>2525</v>
      </c>
      <c r="G1900" s="432">
        <v>6029.4</v>
      </c>
      <c r="H1900" s="432">
        <v>38.200000000000003</v>
      </c>
      <c r="I1900" s="432">
        <v>5991.2</v>
      </c>
      <c r="J1900" s="432">
        <v>0</v>
      </c>
    </row>
    <row r="1901" spans="1:11" x14ac:dyDescent="0.2">
      <c r="A1901" s="333" t="str">
        <f t="shared" si="29"/>
        <v>880054TL</v>
      </c>
      <c r="B1901" t="s">
        <v>2157</v>
      </c>
      <c r="D1901" t="s">
        <v>1867</v>
      </c>
      <c r="E1901" t="s">
        <v>2158</v>
      </c>
      <c r="F1901" t="s">
        <v>2525</v>
      </c>
      <c r="G1901" s="432">
        <v>128625.60000000001</v>
      </c>
      <c r="H1901" s="432">
        <v>4210.3</v>
      </c>
      <c r="I1901" s="432">
        <v>124415.3</v>
      </c>
      <c r="J1901" s="432">
        <v>0</v>
      </c>
    </row>
    <row r="1902" spans="1:11" x14ac:dyDescent="0.2">
      <c r="A1902" s="333" t="str">
        <f t="shared" si="29"/>
        <v>88006TL</v>
      </c>
      <c r="B1902" t="s">
        <v>2159</v>
      </c>
      <c r="D1902" t="s">
        <v>1867</v>
      </c>
      <c r="E1902" t="s">
        <v>2160</v>
      </c>
      <c r="F1902" t="s">
        <v>2525</v>
      </c>
      <c r="G1902" s="432">
        <v>9034.4500000000007</v>
      </c>
      <c r="H1902" s="432">
        <v>0</v>
      </c>
      <c r="I1902" s="432">
        <v>9034.4500000000007</v>
      </c>
      <c r="J1902" s="432">
        <v>0</v>
      </c>
    </row>
    <row r="1903" spans="1:11" x14ac:dyDescent="0.2">
      <c r="A1903" s="333" t="str">
        <f t="shared" si="29"/>
        <v>880060TL</v>
      </c>
      <c r="B1903" t="s">
        <v>2161</v>
      </c>
      <c r="D1903" t="s">
        <v>1867</v>
      </c>
      <c r="E1903" t="s">
        <v>2162</v>
      </c>
      <c r="F1903" t="s">
        <v>2525</v>
      </c>
      <c r="G1903" s="432">
        <v>50</v>
      </c>
      <c r="H1903" s="432">
        <v>0</v>
      </c>
      <c r="I1903" s="432">
        <v>50</v>
      </c>
      <c r="J1903" s="432">
        <v>0</v>
      </c>
    </row>
    <row r="1904" spans="1:11" x14ac:dyDescent="0.2">
      <c r="A1904" s="333" t="str">
        <f t="shared" si="29"/>
        <v>8800603TL</v>
      </c>
      <c r="B1904" t="s">
        <v>3319</v>
      </c>
      <c r="D1904" t="s">
        <v>1867</v>
      </c>
      <c r="E1904" t="s">
        <v>3320</v>
      </c>
      <c r="F1904" t="s">
        <v>2525</v>
      </c>
      <c r="G1904" s="432">
        <v>50</v>
      </c>
      <c r="H1904" s="432">
        <v>0</v>
      </c>
      <c r="I1904" s="432">
        <v>50</v>
      </c>
      <c r="J1904" s="432">
        <v>0</v>
      </c>
    </row>
    <row r="1905" spans="1:10" x14ac:dyDescent="0.2">
      <c r="A1905" s="333" t="str">
        <f t="shared" si="29"/>
        <v>880062TL</v>
      </c>
      <c r="B1905" t="s">
        <v>2165</v>
      </c>
      <c r="D1905" t="s">
        <v>1867</v>
      </c>
      <c r="E1905" t="s">
        <v>2166</v>
      </c>
      <c r="F1905" t="s">
        <v>2525</v>
      </c>
      <c r="G1905" s="432">
        <v>8984.4500000000007</v>
      </c>
      <c r="H1905" s="432">
        <v>0</v>
      </c>
      <c r="I1905" s="432">
        <v>8984.4500000000007</v>
      </c>
      <c r="J1905" s="432">
        <v>0</v>
      </c>
    </row>
    <row r="1906" spans="1:10" x14ac:dyDescent="0.2">
      <c r="A1906" s="333" t="str">
        <f t="shared" si="29"/>
        <v>88007TL</v>
      </c>
      <c r="B1906" t="s">
        <v>2814</v>
      </c>
      <c r="D1906" t="s">
        <v>1867</v>
      </c>
      <c r="E1906" t="s">
        <v>2815</v>
      </c>
      <c r="F1906" t="s">
        <v>2525</v>
      </c>
      <c r="G1906" s="432">
        <v>3255</v>
      </c>
      <c r="H1906" s="432">
        <v>0</v>
      </c>
      <c r="I1906" s="432">
        <v>3255</v>
      </c>
      <c r="J1906" s="432">
        <v>0</v>
      </c>
    </row>
    <row r="1907" spans="1:10" x14ac:dyDescent="0.2">
      <c r="A1907" s="333" t="str">
        <f t="shared" si="29"/>
        <v>880070TL</v>
      </c>
      <c r="B1907" t="s">
        <v>3045</v>
      </c>
      <c r="D1907" t="s">
        <v>1867</v>
      </c>
      <c r="E1907" t="s">
        <v>3046</v>
      </c>
      <c r="F1907" t="s">
        <v>2525</v>
      </c>
      <c r="G1907" s="432">
        <v>3255</v>
      </c>
      <c r="H1907" s="432">
        <v>0</v>
      </c>
      <c r="I1907" s="432">
        <v>3255</v>
      </c>
      <c r="J1907" s="432">
        <v>0</v>
      </c>
    </row>
    <row r="1908" spans="1:10" x14ac:dyDescent="0.2">
      <c r="A1908" s="333" t="str">
        <f t="shared" si="29"/>
        <v>88008TL</v>
      </c>
      <c r="B1908" t="s">
        <v>2169</v>
      </c>
      <c r="D1908" t="s">
        <v>1867</v>
      </c>
      <c r="E1908" t="s">
        <v>2170</v>
      </c>
      <c r="F1908" t="s">
        <v>2525</v>
      </c>
      <c r="G1908" s="432">
        <v>3450.59</v>
      </c>
      <c r="H1908" s="432">
        <v>2250</v>
      </c>
      <c r="I1908" s="432">
        <v>1200.5899999999999</v>
      </c>
      <c r="J1908" s="432">
        <v>0</v>
      </c>
    </row>
    <row r="1909" spans="1:10" x14ac:dyDescent="0.2">
      <c r="A1909" s="333" t="str">
        <f t="shared" si="29"/>
        <v>88009TL</v>
      </c>
      <c r="B1909" t="s">
        <v>2171</v>
      </c>
      <c r="D1909" t="s">
        <v>1867</v>
      </c>
      <c r="E1909" t="s">
        <v>2172</v>
      </c>
      <c r="F1909" t="s">
        <v>2525</v>
      </c>
      <c r="G1909" s="432">
        <v>8566</v>
      </c>
      <c r="H1909" s="432">
        <v>0</v>
      </c>
      <c r="I1909" s="432">
        <v>8566</v>
      </c>
      <c r="J1909" s="432">
        <v>0</v>
      </c>
    </row>
    <row r="1910" spans="1:10" x14ac:dyDescent="0.2">
      <c r="A1910" s="333" t="str">
        <f t="shared" si="29"/>
        <v>880094TL</v>
      </c>
      <c r="B1910" t="s">
        <v>2173</v>
      </c>
      <c r="D1910" t="s">
        <v>1867</v>
      </c>
      <c r="E1910" t="s">
        <v>2172</v>
      </c>
      <c r="F1910" t="s">
        <v>2525</v>
      </c>
      <c r="G1910" s="432">
        <v>8566</v>
      </c>
      <c r="H1910" s="432">
        <v>0</v>
      </c>
      <c r="I1910" s="432">
        <v>8566</v>
      </c>
      <c r="J1910" s="432">
        <v>0</v>
      </c>
    </row>
    <row r="1911" spans="1:10" x14ac:dyDescent="0.2">
      <c r="A1911" s="333" t="str">
        <f t="shared" si="29"/>
        <v>88009407TL</v>
      </c>
      <c r="B1911" t="s">
        <v>3576</v>
      </c>
      <c r="D1911" t="s">
        <v>1867</v>
      </c>
      <c r="E1911" t="s">
        <v>3577</v>
      </c>
      <c r="F1911" t="s">
        <v>2525</v>
      </c>
      <c r="G1911" s="432">
        <v>8566</v>
      </c>
      <c r="H1911" s="432">
        <v>0</v>
      </c>
      <c r="I1911" s="432">
        <v>8566</v>
      </c>
      <c r="J1911" s="432">
        <v>0</v>
      </c>
    </row>
    <row r="1912" spans="1:10" x14ac:dyDescent="0.2">
      <c r="A1912" s="333" t="str">
        <f t="shared" si="29"/>
        <v>88010TL</v>
      </c>
      <c r="B1912" t="s">
        <v>2174</v>
      </c>
      <c r="D1912" t="s">
        <v>1867</v>
      </c>
      <c r="E1912" t="s">
        <v>2175</v>
      </c>
      <c r="F1912" t="s">
        <v>2525</v>
      </c>
      <c r="G1912" s="432">
        <v>24781</v>
      </c>
      <c r="H1912" s="432">
        <v>0</v>
      </c>
      <c r="I1912" s="432">
        <v>24781</v>
      </c>
      <c r="J1912" s="432">
        <v>0</v>
      </c>
    </row>
    <row r="1913" spans="1:10" x14ac:dyDescent="0.2">
      <c r="A1913" s="333" t="str">
        <f t="shared" si="29"/>
        <v>880100TL</v>
      </c>
      <c r="B1913" t="s">
        <v>2176</v>
      </c>
      <c r="D1913" t="s">
        <v>1867</v>
      </c>
      <c r="E1913" t="s">
        <v>2177</v>
      </c>
      <c r="F1913" t="s">
        <v>2525</v>
      </c>
      <c r="G1913" s="432">
        <v>1575</v>
      </c>
      <c r="H1913" s="432">
        <v>0</v>
      </c>
      <c r="I1913" s="432">
        <v>1575</v>
      </c>
      <c r="J1913" s="432">
        <v>0</v>
      </c>
    </row>
    <row r="1914" spans="1:10" x14ac:dyDescent="0.2">
      <c r="A1914" s="333" t="str">
        <f t="shared" si="29"/>
        <v>880109TL</v>
      </c>
      <c r="B1914" t="s">
        <v>2180</v>
      </c>
      <c r="D1914" t="s">
        <v>1867</v>
      </c>
      <c r="E1914" t="s">
        <v>2181</v>
      </c>
      <c r="F1914" t="s">
        <v>2525</v>
      </c>
      <c r="G1914" s="432">
        <v>23206</v>
      </c>
      <c r="H1914" s="432">
        <v>0</v>
      </c>
      <c r="I1914" s="432">
        <v>23206</v>
      </c>
      <c r="J1914" s="432">
        <v>0</v>
      </c>
    </row>
    <row r="1915" spans="1:10" x14ac:dyDescent="0.2">
      <c r="A1915" s="333" t="str">
        <f t="shared" si="29"/>
        <v>88011TL</v>
      </c>
      <c r="B1915" t="s">
        <v>2816</v>
      </c>
      <c r="D1915" t="s">
        <v>1867</v>
      </c>
      <c r="E1915" t="s">
        <v>2817</v>
      </c>
      <c r="F1915" t="s">
        <v>2525</v>
      </c>
      <c r="G1915" s="432">
        <v>1000</v>
      </c>
      <c r="H1915" s="432">
        <v>0</v>
      </c>
      <c r="I1915" s="432">
        <v>1000</v>
      </c>
      <c r="J1915" s="432">
        <v>0</v>
      </c>
    </row>
    <row r="1916" spans="1:10" x14ac:dyDescent="0.2">
      <c r="A1916" s="333" t="str">
        <f t="shared" si="29"/>
        <v>880110TL</v>
      </c>
      <c r="B1916" t="s">
        <v>3578</v>
      </c>
      <c r="D1916" t="s">
        <v>1867</v>
      </c>
      <c r="E1916" t="s">
        <v>2817</v>
      </c>
      <c r="F1916" t="s">
        <v>2525</v>
      </c>
      <c r="G1916" s="432">
        <v>1000</v>
      </c>
      <c r="H1916" s="432">
        <v>0</v>
      </c>
      <c r="I1916" s="432">
        <v>1000</v>
      </c>
      <c r="J1916" s="432">
        <v>0</v>
      </c>
    </row>
    <row r="1917" spans="1:10" x14ac:dyDescent="0.2">
      <c r="A1917" s="333" t="str">
        <f t="shared" si="29"/>
        <v>88012TL</v>
      </c>
      <c r="B1917" t="s">
        <v>2182</v>
      </c>
      <c r="D1917" t="s">
        <v>1867</v>
      </c>
      <c r="E1917" t="s">
        <v>2183</v>
      </c>
      <c r="F1917" t="s">
        <v>2525</v>
      </c>
      <c r="G1917" s="432">
        <v>41299.839999999997</v>
      </c>
      <c r="H1917" s="432">
        <v>0</v>
      </c>
      <c r="I1917" s="432">
        <v>41299.839999999997</v>
      </c>
      <c r="J1917" s="432">
        <v>0</v>
      </c>
    </row>
    <row r="1918" spans="1:10" x14ac:dyDescent="0.2">
      <c r="A1918" s="333" t="str">
        <f t="shared" si="29"/>
        <v>880120TL</v>
      </c>
      <c r="B1918" t="s">
        <v>2184</v>
      </c>
      <c r="D1918" t="s">
        <v>1867</v>
      </c>
      <c r="E1918" t="s">
        <v>2185</v>
      </c>
      <c r="F1918" t="s">
        <v>2525</v>
      </c>
      <c r="G1918" s="432">
        <v>41299.839999999997</v>
      </c>
      <c r="H1918" s="432">
        <v>0</v>
      </c>
      <c r="I1918" s="432">
        <v>41299.839999999997</v>
      </c>
      <c r="J1918" s="432">
        <v>0</v>
      </c>
    </row>
    <row r="1919" spans="1:10" x14ac:dyDescent="0.2">
      <c r="A1919" s="333" t="str">
        <f t="shared" si="29"/>
        <v>8801200TL</v>
      </c>
      <c r="B1919" t="s">
        <v>2186</v>
      </c>
      <c r="D1919" t="s">
        <v>1867</v>
      </c>
      <c r="E1919" t="s">
        <v>1771</v>
      </c>
      <c r="F1919" t="s">
        <v>2525</v>
      </c>
      <c r="G1919" s="432">
        <v>29149.02</v>
      </c>
      <c r="H1919" s="432">
        <v>0</v>
      </c>
      <c r="I1919" s="432">
        <v>29149.02</v>
      </c>
      <c r="J1919" s="432">
        <v>0</v>
      </c>
    </row>
    <row r="1920" spans="1:10" x14ac:dyDescent="0.2">
      <c r="A1920" s="333" t="str">
        <f t="shared" si="29"/>
        <v>8801201TL</v>
      </c>
      <c r="B1920" t="s">
        <v>2187</v>
      </c>
      <c r="D1920" t="s">
        <v>1867</v>
      </c>
      <c r="E1920" t="s">
        <v>2188</v>
      </c>
      <c r="F1920" t="s">
        <v>2525</v>
      </c>
      <c r="G1920" s="432">
        <v>10534.82</v>
      </c>
      <c r="H1920" s="432">
        <v>0</v>
      </c>
      <c r="I1920" s="432">
        <v>10534.82</v>
      </c>
      <c r="J1920" s="432">
        <v>0</v>
      </c>
    </row>
    <row r="1921" spans="1:10" x14ac:dyDescent="0.2">
      <c r="A1921" s="333" t="str">
        <f t="shared" si="29"/>
        <v>8801209TL</v>
      </c>
      <c r="B1921" t="s">
        <v>2189</v>
      </c>
      <c r="D1921" t="s">
        <v>1867</v>
      </c>
      <c r="E1921" t="s">
        <v>2190</v>
      </c>
      <c r="F1921" t="s">
        <v>2525</v>
      </c>
      <c r="G1921" s="432">
        <v>1616</v>
      </c>
      <c r="H1921" s="432">
        <v>0</v>
      </c>
      <c r="I1921" s="432">
        <v>1616</v>
      </c>
      <c r="J1921" s="432">
        <v>0</v>
      </c>
    </row>
    <row r="1922" spans="1:10" x14ac:dyDescent="0.2">
      <c r="A1922" s="333" t="str">
        <f t="shared" si="29"/>
        <v>88013TL</v>
      </c>
      <c r="B1922" t="s">
        <v>2191</v>
      </c>
      <c r="D1922" t="s">
        <v>1867</v>
      </c>
      <c r="E1922" t="s">
        <v>2192</v>
      </c>
      <c r="F1922" t="s">
        <v>2525</v>
      </c>
      <c r="G1922" s="432">
        <v>27101.63</v>
      </c>
      <c r="H1922" s="432">
        <v>48.54</v>
      </c>
      <c r="I1922" s="432">
        <v>27053.09</v>
      </c>
      <c r="J1922" s="432">
        <v>0</v>
      </c>
    </row>
    <row r="1923" spans="1:10" x14ac:dyDescent="0.2">
      <c r="A1923" s="333" t="str">
        <f t="shared" ref="A1923:A1986" si="30">CONCATENATE(B1923,D1923)</f>
        <v>880130TL</v>
      </c>
      <c r="B1923" t="s">
        <v>3579</v>
      </c>
      <c r="D1923" t="s">
        <v>1867</v>
      </c>
      <c r="E1923" t="s">
        <v>3580</v>
      </c>
      <c r="F1923" t="s">
        <v>2525</v>
      </c>
      <c r="G1923" s="432">
        <v>104</v>
      </c>
      <c r="H1923" s="432">
        <v>0</v>
      </c>
      <c r="I1923" s="432">
        <v>104</v>
      </c>
      <c r="J1923" s="432">
        <v>0</v>
      </c>
    </row>
    <row r="1924" spans="1:10" x14ac:dyDescent="0.2">
      <c r="A1924" s="333" t="str">
        <f t="shared" si="30"/>
        <v>880133TL</v>
      </c>
      <c r="B1924" t="s">
        <v>1772</v>
      </c>
      <c r="D1924" t="s">
        <v>1867</v>
      </c>
      <c r="E1924" t="s">
        <v>1773</v>
      </c>
      <c r="F1924" t="s">
        <v>2525</v>
      </c>
      <c r="G1924" s="432">
        <v>3290.28</v>
      </c>
      <c r="H1924" s="432">
        <v>0</v>
      </c>
      <c r="I1924" s="432">
        <v>3290.28</v>
      </c>
      <c r="J1924" s="432">
        <v>0</v>
      </c>
    </row>
    <row r="1925" spans="1:10" x14ac:dyDescent="0.2">
      <c r="A1925" s="333" t="str">
        <f t="shared" si="30"/>
        <v>880135TL</v>
      </c>
      <c r="B1925" t="s">
        <v>2193</v>
      </c>
      <c r="D1925" t="s">
        <v>1867</v>
      </c>
      <c r="E1925" t="s">
        <v>2194</v>
      </c>
      <c r="F1925" t="s">
        <v>2525</v>
      </c>
      <c r="G1925" s="432">
        <v>884</v>
      </c>
      <c r="H1925" s="432">
        <v>0</v>
      </c>
      <c r="I1925" s="432">
        <v>884</v>
      </c>
      <c r="J1925" s="432">
        <v>0</v>
      </c>
    </row>
    <row r="1926" spans="1:10" x14ac:dyDescent="0.2">
      <c r="A1926" s="333" t="str">
        <f t="shared" si="30"/>
        <v>880136TL</v>
      </c>
      <c r="B1926" t="s">
        <v>3581</v>
      </c>
      <c r="D1926" t="s">
        <v>1867</v>
      </c>
      <c r="E1926" t="s">
        <v>3582</v>
      </c>
      <c r="F1926" t="s">
        <v>2525</v>
      </c>
      <c r="G1926" s="432">
        <v>7.43</v>
      </c>
      <c r="H1926" s="432">
        <v>0</v>
      </c>
      <c r="I1926" s="432">
        <v>7.43</v>
      </c>
      <c r="J1926" s="432">
        <v>0</v>
      </c>
    </row>
    <row r="1927" spans="1:10" x14ac:dyDescent="0.2">
      <c r="A1927" s="333" t="str">
        <f t="shared" si="30"/>
        <v>8801360TL</v>
      </c>
      <c r="B1927" t="s">
        <v>3583</v>
      </c>
      <c r="D1927" t="s">
        <v>1867</v>
      </c>
      <c r="E1927" t="s">
        <v>3584</v>
      </c>
      <c r="F1927" t="s">
        <v>2525</v>
      </c>
      <c r="G1927" s="432">
        <v>7.43</v>
      </c>
      <c r="H1927" s="432">
        <v>0</v>
      </c>
      <c r="I1927" s="432">
        <v>7.43</v>
      </c>
      <c r="J1927" s="432">
        <v>0</v>
      </c>
    </row>
    <row r="1928" spans="1:10" x14ac:dyDescent="0.2">
      <c r="A1928" s="333" t="str">
        <f t="shared" si="30"/>
        <v>880137TL</v>
      </c>
      <c r="B1928" t="s">
        <v>3321</v>
      </c>
      <c r="D1928" t="s">
        <v>1867</v>
      </c>
      <c r="E1928" t="s">
        <v>3322</v>
      </c>
      <c r="F1928" t="s">
        <v>2525</v>
      </c>
      <c r="G1928" s="432">
        <v>22815.42</v>
      </c>
      <c r="H1928" s="432">
        <v>48.54</v>
      </c>
      <c r="I1928" s="432">
        <v>22766.880000000001</v>
      </c>
      <c r="J1928" s="432">
        <v>0</v>
      </c>
    </row>
    <row r="1929" spans="1:10" x14ac:dyDescent="0.2">
      <c r="A1929" s="333" t="str">
        <f t="shared" si="30"/>
        <v>8801372TL</v>
      </c>
      <c r="B1929" t="s">
        <v>3323</v>
      </c>
      <c r="D1929" t="s">
        <v>1867</v>
      </c>
      <c r="E1929" t="s">
        <v>3324</v>
      </c>
      <c r="F1929" t="s">
        <v>2525</v>
      </c>
      <c r="G1929" s="432">
        <v>22815.42</v>
      </c>
      <c r="H1929" s="432">
        <v>48.54</v>
      </c>
      <c r="I1929" s="432">
        <v>22766.880000000001</v>
      </c>
      <c r="J1929" s="432">
        <v>0</v>
      </c>
    </row>
    <row r="1930" spans="1:10" x14ac:dyDescent="0.2">
      <c r="A1930" s="333" t="str">
        <f t="shared" si="30"/>
        <v>880139TL</v>
      </c>
      <c r="B1930" t="s">
        <v>1774</v>
      </c>
      <c r="D1930" t="s">
        <v>1867</v>
      </c>
      <c r="E1930" t="s">
        <v>2192</v>
      </c>
      <c r="F1930" t="s">
        <v>2525</v>
      </c>
      <c r="G1930" s="432">
        <v>0.5</v>
      </c>
      <c r="H1930" s="432">
        <v>0</v>
      </c>
      <c r="I1930" s="432">
        <v>0.5</v>
      </c>
      <c r="J1930" s="432">
        <v>0</v>
      </c>
    </row>
    <row r="1931" spans="1:10" x14ac:dyDescent="0.2">
      <c r="A1931" s="333" t="str">
        <f t="shared" si="30"/>
        <v>88016TL</v>
      </c>
      <c r="B1931" t="s">
        <v>2195</v>
      </c>
      <c r="D1931" t="s">
        <v>1867</v>
      </c>
      <c r="E1931" t="s">
        <v>2196</v>
      </c>
      <c r="F1931" t="s">
        <v>2525</v>
      </c>
      <c r="G1931" s="432">
        <v>246759.45</v>
      </c>
      <c r="H1931" s="432">
        <v>69895.679999999993</v>
      </c>
      <c r="I1931" s="432">
        <v>176863.77</v>
      </c>
      <c r="J1931" s="432">
        <v>0</v>
      </c>
    </row>
    <row r="1932" spans="1:10" x14ac:dyDescent="0.2">
      <c r="A1932" s="333" t="str">
        <f t="shared" si="30"/>
        <v>880161TL</v>
      </c>
      <c r="B1932" t="s">
        <v>2197</v>
      </c>
      <c r="D1932" t="s">
        <v>1867</v>
      </c>
      <c r="E1932" t="s">
        <v>2198</v>
      </c>
      <c r="F1932" t="s">
        <v>2525</v>
      </c>
      <c r="G1932" s="432">
        <v>170654.8</v>
      </c>
      <c r="H1932" s="432">
        <v>0</v>
      </c>
      <c r="I1932" s="432">
        <v>170654.8</v>
      </c>
      <c r="J1932" s="432">
        <v>0</v>
      </c>
    </row>
    <row r="1933" spans="1:10" x14ac:dyDescent="0.2">
      <c r="A1933" s="333" t="str">
        <f t="shared" si="30"/>
        <v>880162TL</v>
      </c>
      <c r="B1933" t="s">
        <v>3585</v>
      </c>
      <c r="D1933" t="s">
        <v>1867</v>
      </c>
      <c r="E1933" t="s">
        <v>3586</v>
      </c>
      <c r="F1933" t="s">
        <v>2525</v>
      </c>
      <c r="G1933" s="432">
        <v>6018</v>
      </c>
      <c r="H1933" s="432">
        <v>0</v>
      </c>
      <c r="I1933" s="432">
        <v>6018</v>
      </c>
      <c r="J1933" s="432">
        <v>0</v>
      </c>
    </row>
    <row r="1934" spans="1:10" x14ac:dyDescent="0.2">
      <c r="A1934" s="333" t="str">
        <f t="shared" si="30"/>
        <v>880169TL</v>
      </c>
      <c r="B1934" t="s">
        <v>291</v>
      </c>
      <c r="D1934" t="s">
        <v>1867</v>
      </c>
      <c r="E1934" t="s">
        <v>2196</v>
      </c>
      <c r="F1934" t="s">
        <v>2525</v>
      </c>
      <c r="G1934" s="432">
        <v>70086.649999999994</v>
      </c>
      <c r="H1934" s="432">
        <v>69895.679999999993</v>
      </c>
      <c r="I1934" s="432">
        <v>190.97</v>
      </c>
      <c r="J1934" s="432">
        <v>0</v>
      </c>
    </row>
    <row r="1935" spans="1:10" x14ac:dyDescent="0.2">
      <c r="A1935" s="333" t="str">
        <f t="shared" si="30"/>
        <v>88019TL</v>
      </c>
      <c r="B1935" t="s">
        <v>292</v>
      </c>
      <c r="D1935" t="s">
        <v>1867</v>
      </c>
      <c r="E1935" t="s">
        <v>293</v>
      </c>
      <c r="F1935" t="s">
        <v>2525</v>
      </c>
      <c r="G1935" s="432">
        <v>3567898.7</v>
      </c>
      <c r="H1935" s="432">
        <v>1950527.9</v>
      </c>
      <c r="I1935" s="432">
        <v>1617370.8</v>
      </c>
      <c r="J1935" s="432">
        <v>0</v>
      </c>
    </row>
    <row r="1936" spans="1:10" x14ac:dyDescent="0.2">
      <c r="A1936" s="333" t="str">
        <f t="shared" si="30"/>
        <v>880191TL</v>
      </c>
      <c r="B1936" t="s">
        <v>294</v>
      </c>
      <c r="D1936" t="s">
        <v>1867</v>
      </c>
      <c r="E1936" t="s">
        <v>295</v>
      </c>
      <c r="F1936" t="s">
        <v>2525</v>
      </c>
      <c r="G1936" s="432">
        <v>3567898.7</v>
      </c>
      <c r="H1936" s="432">
        <v>1950527.9</v>
      </c>
      <c r="I1936" s="432">
        <v>1617370.8</v>
      </c>
      <c r="J1936" s="432">
        <v>0</v>
      </c>
    </row>
    <row r="1937" spans="1:10" x14ac:dyDescent="0.2">
      <c r="A1937" s="333" t="str">
        <f t="shared" si="30"/>
        <v>8801912TL</v>
      </c>
      <c r="B1937" t="s">
        <v>296</v>
      </c>
      <c r="D1937" t="s">
        <v>1867</v>
      </c>
      <c r="E1937" t="s">
        <v>297</v>
      </c>
      <c r="F1937" t="s">
        <v>2525</v>
      </c>
      <c r="G1937" s="432">
        <v>1910086.81</v>
      </c>
      <c r="H1937" s="432">
        <v>298788.28999999998</v>
      </c>
      <c r="I1937" s="432">
        <v>1611298.52</v>
      </c>
      <c r="J1937" s="432">
        <v>0</v>
      </c>
    </row>
    <row r="1938" spans="1:10" x14ac:dyDescent="0.2">
      <c r="A1938" s="333" t="str">
        <f t="shared" si="30"/>
        <v>8801919TL</v>
      </c>
      <c r="B1938" t="s">
        <v>2818</v>
      </c>
      <c r="D1938" t="s">
        <v>1867</v>
      </c>
      <c r="E1938" t="s">
        <v>793</v>
      </c>
      <c r="F1938" t="s">
        <v>2525</v>
      </c>
      <c r="G1938" s="432">
        <v>1657811.89</v>
      </c>
      <c r="H1938" s="432">
        <v>1651739.61</v>
      </c>
      <c r="I1938" s="432">
        <v>6072.28</v>
      </c>
      <c r="J1938" s="432">
        <v>0</v>
      </c>
    </row>
    <row r="1939" spans="1:10" x14ac:dyDescent="0.2">
      <c r="A1939" s="333" t="str">
        <f t="shared" si="30"/>
        <v>88099TL</v>
      </c>
      <c r="B1939" t="s">
        <v>2199</v>
      </c>
      <c r="D1939" t="s">
        <v>1867</v>
      </c>
      <c r="E1939" t="s">
        <v>2092</v>
      </c>
      <c r="F1939" t="s">
        <v>2525</v>
      </c>
      <c r="G1939" s="432">
        <v>139378.49</v>
      </c>
      <c r="H1939" s="432">
        <v>0</v>
      </c>
      <c r="I1939" s="432">
        <v>139378.49</v>
      </c>
      <c r="J1939" s="432">
        <v>0</v>
      </c>
    </row>
    <row r="1940" spans="1:10" x14ac:dyDescent="0.2">
      <c r="A1940" s="333" t="str">
        <f t="shared" si="30"/>
        <v>880993TL</v>
      </c>
      <c r="B1940" t="s">
        <v>2200</v>
      </c>
      <c r="D1940" t="s">
        <v>1867</v>
      </c>
      <c r="E1940" t="s">
        <v>2201</v>
      </c>
      <c r="F1940" t="s">
        <v>2525</v>
      </c>
      <c r="G1940" s="432">
        <v>139378.49</v>
      </c>
      <c r="H1940" s="432">
        <v>0</v>
      </c>
      <c r="I1940" s="432">
        <v>139378.49</v>
      </c>
      <c r="J1940" s="432">
        <v>0</v>
      </c>
    </row>
    <row r="1941" spans="1:10" x14ac:dyDescent="0.2">
      <c r="A1941" s="333" t="str">
        <f t="shared" si="30"/>
        <v>8809930TL</v>
      </c>
      <c r="B1941" t="s">
        <v>298</v>
      </c>
      <c r="D1941" t="s">
        <v>1867</v>
      </c>
      <c r="E1941" t="s">
        <v>299</v>
      </c>
      <c r="F1941" t="s">
        <v>2525</v>
      </c>
      <c r="G1941" s="432">
        <v>86070.09</v>
      </c>
      <c r="H1941" s="432">
        <v>0</v>
      </c>
      <c r="I1941" s="432">
        <v>86070.09</v>
      </c>
      <c r="J1941" s="432">
        <v>0</v>
      </c>
    </row>
    <row r="1942" spans="1:10" x14ac:dyDescent="0.2">
      <c r="A1942" s="333" t="str">
        <f t="shared" si="30"/>
        <v>88099300TL</v>
      </c>
      <c r="B1942" t="s">
        <v>300</v>
      </c>
      <c r="D1942" t="s">
        <v>1867</v>
      </c>
      <c r="E1942" t="s">
        <v>301</v>
      </c>
      <c r="F1942" t="s">
        <v>2525</v>
      </c>
      <c r="G1942" s="432">
        <v>72469.2</v>
      </c>
      <c r="H1942" s="432">
        <v>0</v>
      </c>
      <c r="I1942" s="432">
        <v>72469.2</v>
      </c>
      <c r="J1942" s="432">
        <v>0</v>
      </c>
    </row>
    <row r="1943" spans="1:10" x14ac:dyDescent="0.2">
      <c r="A1943" s="333" t="str">
        <f t="shared" si="30"/>
        <v>88099304TL</v>
      </c>
      <c r="B1943" t="s">
        <v>3587</v>
      </c>
      <c r="D1943" t="s">
        <v>1867</v>
      </c>
      <c r="E1943" t="s">
        <v>3588</v>
      </c>
      <c r="F1943" t="s">
        <v>2525</v>
      </c>
      <c r="G1943" s="432">
        <v>9790.49</v>
      </c>
      <c r="H1943" s="432">
        <v>0</v>
      </c>
      <c r="I1943" s="432">
        <v>9790.49</v>
      </c>
      <c r="J1943" s="432">
        <v>0</v>
      </c>
    </row>
    <row r="1944" spans="1:10" x14ac:dyDescent="0.2">
      <c r="A1944" s="333" t="str">
        <f t="shared" si="30"/>
        <v>88099305TL</v>
      </c>
      <c r="B1944" t="s">
        <v>3589</v>
      </c>
      <c r="D1944" t="s">
        <v>1867</v>
      </c>
      <c r="E1944" t="s">
        <v>3590</v>
      </c>
      <c r="F1944" t="s">
        <v>2525</v>
      </c>
      <c r="G1944" s="432">
        <v>3810.4</v>
      </c>
      <c r="H1944" s="432">
        <v>0</v>
      </c>
      <c r="I1944" s="432">
        <v>3810.4</v>
      </c>
      <c r="J1944" s="432">
        <v>0</v>
      </c>
    </row>
    <row r="1945" spans="1:10" x14ac:dyDescent="0.2">
      <c r="A1945" s="333" t="str">
        <f t="shared" si="30"/>
        <v>8809931TL</v>
      </c>
      <c r="B1945" t="s">
        <v>1775</v>
      </c>
      <c r="D1945" t="s">
        <v>1867</v>
      </c>
      <c r="E1945" t="s">
        <v>1776</v>
      </c>
      <c r="F1945" t="s">
        <v>2525</v>
      </c>
      <c r="G1945" s="432">
        <v>35863.39</v>
      </c>
      <c r="H1945" s="432">
        <v>0</v>
      </c>
      <c r="I1945" s="432">
        <v>35863.39</v>
      </c>
      <c r="J1945" s="432">
        <v>0</v>
      </c>
    </row>
    <row r="1946" spans="1:10" x14ac:dyDescent="0.2">
      <c r="A1946" s="333" t="str">
        <f t="shared" si="30"/>
        <v>88099310TL</v>
      </c>
      <c r="B1946" t="s">
        <v>1777</v>
      </c>
      <c r="D1946" t="s">
        <v>1867</v>
      </c>
      <c r="E1946" t="s">
        <v>1778</v>
      </c>
      <c r="F1946" t="s">
        <v>2525</v>
      </c>
      <c r="G1946" s="432">
        <v>25177.48</v>
      </c>
      <c r="H1946" s="432">
        <v>0</v>
      </c>
      <c r="I1946" s="432">
        <v>25177.48</v>
      </c>
      <c r="J1946" s="432">
        <v>0</v>
      </c>
    </row>
    <row r="1947" spans="1:10" x14ac:dyDescent="0.2">
      <c r="A1947" s="333" t="str">
        <f t="shared" si="30"/>
        <v>88099319TL</v>
      </c>
      <c r="B1947" t="s">
        <v>302</v>
      </c>
      <c r="D1947" t="s">
        <v>1867</v>
      </c>
      <c r="E1947" t="s">
        <v>303</v>
      </c>
      <c r="F1947" t="s">
        <v>2525</v>
      </c>
      <c r="G1947" s="432">
        <v>10685.91</v>
      </c>
      <c r="H1947" s="432">
        <v>0</v>
      </c>
      <c r="I1947" s="432">
        <v>10685.91</v>
      </c>
      <c r="J1947" s="432">
        <v>0</v>
      </c>
    </row>
    <row r="1948" spans="1:10" x14ac:dyDescent="0.2">
      <c r="A1948" s="333" t="str">
        <f t="shared" si="30"/>
        <v>8809932TL</v>
      </c>
      <c r="B1948" t="s">
        <v>2202</v>
      </c>
      <c r="D1948" t="s">
        <v>1867</v>
      </c>
      <c r="E1948" t="s">
        <v>2203</v>
      </c>
      <c r="F1948" t="s">
        <v>2525</v>
      </c>
      <c r="G1948" s="432">
        <v>17445.009999999998</v>
      </c>
      <c r="H1948" s="432">
        <v>0</v>
      </c>
      <c r="I1948" s="432">
        <v>17445.009999999998</v>
      </c>
      <c r="J1948" s="432">
        <v>0</v>
      </c>
    </row>
    <row r="1949" spans="1:10" x14ac:dyDescent="0.2">
      <c r="A1949" s="333" t="str">
        <f t="shared" si="30"/>
        <v>88099320TL</v>
      </c>
      <c r="B1949" t="s">
        <v>2204</v>
      </c>
      <c r="D1949" t="s">
        <v>1867</v>
      </c>
      <c r="E1949" t="s">
        <v>2205</v>
      </c>
      <c r="F1949" t="s">
        <v>2525</v>
      </c>
      <c r="G1949" s="432">
        <v>102.6</v>
      </c>
      <c r="H1949" s="432">
        <v>0</v>
      </c>
      <c r="I1949" s="432">
        <v>102.6</v>
      </c>
      <c r="J1949" s="432">
        <v>0</v>
      </c>
    </row>
    <row r="1950" spans="1:10" x14ac:dyDescent="0.2">
      <c r="A1950" s="333" t="str">
        <f t="shared" si="30"/>
        <v>88099323TL</v>
      </c>
      <c r="B1950" t="s">
        <v>2208</v>
      </c>
      <c r="D1950" t="s">
        <v>1867</v>
      </c>
      <c r="E1950" t="s">
        <v>2209</v>
      </c>
      <c r="F1950" t="s">
        <v>2525</v>
      </c>
      <c r="G1950" s="432">
        <v>779.91</v>
      </c>
      <c r="H1950" s="432">
        <v>0</v>
      </c>
      <c r="I1950" s="432">
        <v>779.91</v>
      </c>
      <c r="J1950" s="432">
        <v>0</v>
      </c>
    </row>
    <row r="1951" spans="1:10" x14ac:dyDescent="0.2">
      <c r="A1951" s="333" t="str">
        <f t="shared" si="30"/>
        <v>88099325TL</v>
      </c>
      <c r="B1951" t="s">
        <v>3325</v>
      </c>
      <c r="D1951" t="s">
        <v>1867</v>
      </c>
      <c r="E1951" t="s">
        <v>3326</v>
      </c>
      <c r="F1951" t="s">
        <v>2525</v>
      </c>
      <c r="G1951" s="432">
        <v>52.92</v>
      </c>
      <c r="H1951" s="432">
        <v>0</v>
      </c>
      <c r="I1951" s="432">
        <v>52.92</v>
      </c>
      <c r="J1951" s="432">
        <v>0</v>
      </c>
    </row>
    <row r="1952" spans="1:10" x14ac:dyDescent="0.2">
      <c r="A1952" s="333" t="str">
        <f t="shared" si="30"/>
        <v>88099326TL</v>
      </c>
      <c r="B1952" t="s">
        <v>2210</v>
      </c>
      <c r="D1952" t="s">
        <v>1867</v>
      </c>
      <c r="E1952" t="s">
        <v>2211</v>
      </c>
      <c r="F1952" t="s">
        <v>2525</v>
      </c>
      <c r="G1952" s="432">
        <v>58.33</v>
      </c>
      <c r="H1952" s="432">
        <v>0</v>
      </c>
      <c r="I1952" s="432">
        <v>58.33</v>
      </c>
      <c r="J1952" s="432">
        <v>0</v>
      </c>
    </row>
    <row r="1953" spans="1:10" x14ac:dyDescent="0.2">
      <c r="A1953" s="333" t="str">
        <f t="shared" si="30"/>
        <v>88099327TL</v>
      </c>
      <c r="B1953" t="s">
        <v>2212</v>
      </c>
      <c r="D1953" t="s">
        <v>1867</v>
      </c>
      <c r="E1953" t="s">
        <v>2213</v>
      </c>
      <c r="F1953" t="s">
        <v>2525</v>
      </c>
      <c r="G1953" s="432">
        <v>6685.44</v>
      </c>
      <c r="H1953" s="432">
        <v>0</v>
      </c>
      <c r="I1953" s="432">
        <v>6685.44</v>
      </c>
      <c r="J1953" s="432">
        <v>0</v>
      </c>
    </row>
    <row r="1954" spans="1:10" x14ac:dyDescent="0.2">
      <c r="A1954" s="333" t="str">
        <f t="shared" si="30"/>
        <v>88099328TL</v>
      </c>
      <c r="B1954" t="s">
        <v>2214</v>
      </c>
      <c r="D1954" t="s">
        <v>1867</v>
      </c>
      <c r="E1954" t="s">
        <v>2170</v>
      </c>
      <c r="F1954" t="s">
        <v>2525</v>
      </c>
      <c r="G1954" s="432">
        <v>235.5</v>
      </c>
      <c r="H1954" s="432">
        <v>0</v>
      </c>
      <c r="I1954" s="432">
        <v>235.5</v>
      </c>
      <c r="J1954" s="432">
        <v>0</v>
      </c>
    </row>
    <row r="1955" spans="1:10" x14ac:dyDescent="0.2">
      <c r="A1955" s="333" t="str">
        <f t="shared" si="30"/>
        <v>88099329TL</v>
      </c>
      <c r="B1955" t="s">
        <v>2215</v>
      </c>
      <c r="D1955" t="s">
        <v>1867</v>
      </c>
      <c r="E1955" t="s">
        <v>2216</v>
      </c>
      <c r="F1955" t="s">
        <v>2525</v>
      </c>
      <c r="G1955" s="432">
        <v>9530.31</v>
      </c>
      <c r="H1955" s="432">
        <v>0</v>
      </c>
      <c r="I1955" s="432">
        <v>9530.31</v>
      </c>
      <c r="J1955" s="432">
        <v>0</v>
      </c>
    </row>
    <row r="1956" spans="1:10" x14ac:dyDescent="0.2">
      <c r="A1956" s="333" t="str">
        <f t="shared" si="30"/>
        <v>882TL</v>
      </c>
      <c r="B1956" t="s">
        <v>2217</v>
      </c>
      <c r="D1956" t="s">
        <v>1867</v>
      </c>
      <c r="E1956" t="s">
        <v>2218</v>
      </c>
      <c r="F1956" t="s">
        <v>2525</v>
      </c>
      <c r="G1956" s="432">
        <v>5708736.7000000002</v>
      </c>
      <c r="H1956" s="432">
        <v>4869654.17</v>
      </c>
      <c r="I1956" s="432">
        <v>839082.53</v>
      </c>
      <c r="J1956" s="432">
        <v>0</v>
      </c>
    </row>
    <row r="1957" spans="1:10" x14ac:dyDescent="0.2">
      <c r="A1957" s="333" t="str">
        <f t="shared" si="30"/>
        <v>88202TL</v>
      </c>
      <c r="B1957" t="s">
        <v>2219</v>
      </c>
      <c r="D1957" t="s">
        <v>1867</v>
      </c>
      <c r="E1957" t="s">
        <v>2220</v>
      </c>
      <c r="F1957" t="s">
        <v>2525</v>
      </c>
      <c r="G1957" s="432">
        <v>214535.97</v>
      </c>
      <c r="H1957" s="432">
        <v>205257.66</v>
      </c>
      <c r="I1957" s="432">
        <v>9278.31</v>
      </c>
      <c r="J1957" s="432">
        <v>0</v>
      </c>
    </row>
    <row r="1958" spans="1:10" x14ac:dyDescent="0.2">
      <c r="A1958" s="333" t="str">
        <f t="shared" si="30"/>
        <v>882022TL</v>
      </c>
      <c r="B1958" t="s">
        <v>2819</v>
      </c>
      <c r="D1958" t="s">
        <v>1867</v>
      </c>
      <c r="E1958" t="s">
        <v>2820</v>
      </c>
      <c r="F1958" t="s">
        <v>2525</v>
      </c>
      <c r="G1958" s="432">
        <v>9278.31</v>
      </c>
      <c r="H1958" s="432">
        <v>0</v>
      </c>
      <c r="I1958" s="432">
        <v>9278.31</v>
      </c>
      <c r="J1958" s="432">
        <v>0</v>
      </c>
    </row>
    <row r="1959" spans="1:10" x14ac:dyDescent="0.2">
      <c r="A1959" s="333" t="str">
        <f t="shared" si="30"/>
        <v>8820223TL</v>
      </c>
      <c r="B1959" t="s">
        <v>2821</v>
      </c>
      <c r="D1959" t="s">
        <v>1867</v>
      </c>
      <c r="E1959" t="s">
        <v>2822</v>
      </c>
      <c r="F1959" t="s">
        <v>2525</v>
      </c>
      <c r="G1959" s="432">
        <v>9278.31</v>
      </c>
      <c r="H1959" s="432">
        <v>0</v>
      </c>
      <c r="I1959" s="432">
        <v>9278.31</v>
      </c>
      <c r="J1959" s="432">
        <v>0</v>
      </c>
    </row>
    <row r="1960" spans="1:10" x14ac:dyDescent="0.2">
      <c r="A1960" s="333" t="str">
        <f t="shared" si="30"/>
        <v>8820240TL</v>
      </c>
      <c r="B1960" t="s">
        <v>1782</v>
      </c>
      <c r="D1960" t="s">
        <v>1867</v>
      </c>
      <c r="E1960" t="s">
        <v>1925</v>
      </c>
      <c r="F1960" t="s">
        <v>2525</v>
      </c>
      <c r="G1960" s="432">
        <v>205257.66</v>
      </c>
      <c r="H1960" s="432">
        <v>205257.66</v>
      </c>
      <c r="I1960" s="432">
        <v>0</v>
      </c>
      <c r="J1960" s="432">
        <v>0</v>
      </c>
    </row>
    <row r="1961" spans="1:10" x14ac:dyDescent="0.2">
      <c r="A1961" s="333" t="str">
        <f t="shared" si="30"/>
        <v>88202404TL</v>
      </c>
      <c r="B1961" t="s">
        <v>3591</v>
      </c>
      <c r="D1961" t="s">
        <v>1867</v>
      </c>
      <c r="E1961" t="s">
        <v>3592</v>
      </c>
      <c r="F1961" t="s">
        <v>2525</v>
      </c>
      <c r="G1961" s="432">
        <v>280</v>
      </c>
      <c r="H1961" s="432">
        <v>280</v>
      </c>
      <c r="I1961" s="432">
        <v>0</v>
      </c>
      <c r="J1961" s="432">
        <v>0</v>
      </c>
    </row>
    <row r="1962" spans="1:10" x14ac:dyDescent="0.2">
      <c r="A1962" s="333" t="str">
        <f t="shared" si="30"/>
        <v>88202407TL</v>
      </c>
      <c r="B1962" t="s">
        <v>3049</v>
      </c>
      <c r="D1962" t="s">
        <v>1867</v>
      </c>
      <c r="E1962" t="s">
        <v>3050</v>
      </c>
      <c r="F1962" t="s">
        <v>2525</v>
      </c>
      <c r="G1962" s="432">
        <v>800</v>
      </c>
      <c r="H1962" s="432">
        <v>800</v>
      </c>
      <c r="I1962" s="432">
        <v>0</v>
      </c>
      <c r="J1962" s="432">
        <v>0</v>
      </c>
    </row>
    <row r="1963" spans="1:10" x14ac:dyDescent="0.2">
      <c r="A1963" s="333" t="str">
        <f t="shared" si="30"/>
        <v>88202409TL</v>
      </c>
      <c r="B1963" t="s">
        <v>3593</v>
      </c>
      <c r="D1963" t="s">
        <v>1867</v>
      </c>
      <c r="E1963" t="s">
        <v>3594</v>
      </c>
      <c r="F1963" t="s">
        <v>2525</v>
      </c>
      <c r="G1963" s="432">
        <v>204177.66</v>
      </c>
      <c r="H1963" s="432">
        <v>204177.66</v>
      </c>
      <c r="I1963" s="432">
        <v>0</v>
      </c>
      <c r="J1963" s="432">
        <v>0</v>
      </c>
    </row>
    <row r="1964" spans="1:10" x14ac:dyDescent="0.2">
      <c r="A1964" s="333" t="str">
        <f t="shared" si="30"/>
        <v>88203TL</v>
      </c>
      <c r="B1964" t="s">
        <v>2221</v>
      </c>
      <c r="D1964" t="s">
        <v>1867</v>
      </c>
      <c r="E1964" t="s">
        <v>2222</v>
      </c>
      <c r="F1964" t="s">
        <v>2525</v>
      </c>
      <c r="G1964" s="432">
        <v>5290141.0999999996</v>
      </c>
      <c r="H1964" s="432">
        <v>4650155.4400000004</v>
      </c>
      <c r="I1964" s="432">
        <v>639985.66</v>
      </c>
      <c r="J1964" s="432">
        <v>0</v>
      </c>
    </row>
    <row r="1965" spans="1:10" x14ac:dyDescent="0.2">
      <c r="A1965" s="333" t="str">
        <f t="shared" si="30"/>
        <v>88205TL</v>
      </c>
      <c r="B1965" t="s">
        <v>2823</v>
      </c>
      <c r="D1965" t="s">
        <v>1867</v>
      </c>
      <c r="E1965" t="s">
        <v>2824</v>
      </c>
      <c r="F1965" t="s">
        <v>2525</v>
      </c>
      <c r="G1965" s="432">
        <v>20910</v>
      </c>
      <c r="H1965" s="432">
        <v>0</v>
      </c>
      <c r="I1965" s="432">
        <v>20910</v>
      </c>
      <c r="J1965" s="432">
        <v>0</v>
      </c>
    </row>
    <row r="1966" spans="1:10" x14ac:dyDescent="0.2">
      <c r="A1966" s="333" t="str">
        <f t="shared" si="30"/>
        <v>882051TL</v>
      </c>
      <c r="B1966" t="s">
        <v>2825</v>
      </c>
      <c r="D1966" t="s">
        <v>1867</v>
      </c>
      <c r="E1966" t="s">
        <v>2826</v>
      </c>
      <c r="F1966" t="s">
        <v>2525</v>
      </c>
      <c r="G1966" s="432">
        <v>20910</v>
      </c>
      <c r="H1966" s="432">
        <v>0</v>
      </c>
      <c r="I1966" s="432">
        <v>20910</v>
      </c>
      <c r="J1966" s="432">
        <v>0</v>
      </c>
    </row>
    <row r="1967" spans="1:10" x14ac:dyDescent="0.2">
      <c r="A1967" s="333" t="str">
        <f t="shared" si="30"/>
        <v>88206TL</v>
      </c>
      <c r="B1967" t="s">
        <v>2223</v>
      </c>
      <c r="D1967" t="s">
        <v>1867</v>
      </c>
      <c r="E1967" t="s">
        <v>2224</v>
      </c>
      <c r="F1967" t="s">
        <v>2525</v>
      </c>
      <c r="G1967" s="432">
        <v>18108.48</v>
      </c>
      <c r="H1967" s="432">
        <v>0</v>
      </c>
      <c r="I1967" s="432">
        <v>18108.48</v>
      </c>
      <c r="J1967" s="432">
        <v>0</v>
      </c>
    </row>
    <row r="1968" spans="1:10" x14ac:dyDescent="0.2">
      <c r="A1968" s="333" t="str">
        <f t="shared" si="30"/>
        <v>88207TL</v>
      </c>
      <c r="B1968" t="s">
        <v>306</v>
      </c>
      <c r="D1968" t="s">
        <v>1867</v>
      </c>
      <c r="E1968" t="s">
        <v>307</v>
      </c>
      <c r="F1968" t="s">
        <v>2525</v>
      </c>
      <c r="G1968" s="432">
        <v>55810.66</v>
      </c>
      <c r="H1968" s="432">
        <v>4371.75</v>
      </c>
      <c r="I1968" s="432">
        <v>51438.91</v>
      </c>
      <c r="J1968" s="432">
        <v>0</v>
      </c>
    </row>
    <row r="1969" spans="1:10" x14ac:dyDescent="0.2">
      <c r="A1969" s="333" t="str">
        <f t="shared" si="30"/>
        <v>882070TL</v>
      </c>
      <c r="B1969" t="s">
        <v>308</v>
      </c>
      <c r="D1969" t="s">
        <v>1867</v>
      </c>
      <c r="E1969" t="s">
        <v>307</v>
      </c>
      <c r="F1969" t="s">
        <v>2525</v>
      </c>
      <c r="G1969" s="432">
        <v>30</v>
      </c>
      <c r="H1969" s="432">
        <v>0</v>
      </c>
      <c r="I1969" s="432">
        <v>30</v>
      </c>
      <c r="J1969" s="432">
        <v>0</v>
      </c>
    </row>
    <row r="1970" spans="1:10" x14ac:dyDescent="0.2">
      <c r="A1970" s="333" t="str">
        <f t="shared" si="30"/>
        <v>882071TL</v>
      </c>
      <c r="B1970" t="s">
        <v>3327</v>
      </c>
      <c r="D1970" t="s">
        <v>1867</v>
      </c>
      <c r="E1970" t="s">
        <v>3328</v>
      </c>
      <c r="F1970" t="s">
        <v>2525</v>
      </c>
      <c r="G1970" s="432">
        <v>55780.66</v>
      </c>
      <c r="H1970" s="432">
        <v>4371.75</v>
      </c>
      <c r="I1970" s="432">
        <v>51408.91</v>
      </c>
      <c r="J1970" s="432">
        <v>0</v>
      </c>
    </row>
    <row r="1971" spans="1:10" x14ac:dyDescent="0.2">
      <c r="A1971" s="333" t="str">
        <f t="shared" si="30"/>
        <v>88299TL</v>
      </c>
      <c r="B1971" t="s">
        <v>2225</v>
      </c>
      <c r="D1971" t="s">
        <v>1867</v>
      </c>
      <c r="E1971" t="s">
        <v>793</v>
      </c>
      <c r="F1971" t="s">
        <v>2525</v>
      </c>
      <c r="G1971" s="432">
        <v>109230.49</v>
      </c>
      <c r="H1971" s="432">
        <v>9869.32</v>
      </c>
      <c r="I1971" s="432">
        <v>99361.17</v>
      </c>
      <c r="J1971" s="432">
        <v>0</v>
      </c>
    </row>
    <row r="1972" spans="1:10" x14ac:dyDescent="0.2">
      <c r="A1972" s="333" t="str">
        <f t="shared" si="30"/>
        <v>882994TL</v>
      </c>
      <c r="B1972" t="s">
        <v>2226</v>
      </c>
      <c r="D1972" t="s">
        <v>1867</v>
      </c>
      <c r="E1972" t="s">
        <v>2227</v>
      </c>
      <c r="F1972" t="s">
        <v>2525</v>
      </c>
      <c r="G1972" s="432">
        <v>17289.48</v>
      </c>
      <c r="H1972" s="432">
        <v>0</v>
      </c>
      <c r="I1972" s="432">
        <v>17289.48</v>
      </c>
      <c r="J1972" s="432">
        <v>0</v>
      </c>
    </row>
    <row r="1973" spans="1:10" x14ac:dyDescent="0.2">
      <c r="A1973" s="333" t="str">
        <f t="shared" si="30"/>
        <v>8829943TL</v>
      </c>
      <c r="B1973" t="s">
        <v>2228</v>
      </c>
      <c r="D1973" t="s">
        <v>1867</v>
      </c>
      <c r="E1973" t="s">
        <v>2229</v>
      </c>
      <c r="F1973" t="s">
        <v>2525</v>
      </c>
      <c r="G1973" s="432">
        <v>17289.48</v>
      </c>
      <c r="H1973" s="432">
        <v>0</v>
      </c>
      <c r="I1973" s="432">
        <v>17289.48</v>
      </c>
      <c r="J1973" s="432">
        <v>0</v>
      </c>
    </row>
    <row r="1974" spans="1:10" x14ac:dyDescent="0.2">
      <c r="A1974" s="333" t="str">
        <f t="shared" si="30"/>
        <v>882995TL</v>
      </c>
      <c r="B1974" t="s">
        <v>2230</v>
      </c>
      <c r="D1974" t="s">
        <v>1867</v>
      </c>
      <c r="E1974" t="s">
        <v>2231</v>
      </c>
      <c r="F1974" t="s">
        <v>2525</v>
      </c>
      <c r="G1974" s="432">
        <v>40065.980000000003</v>
      </c>
      <c r="H1974" s="432">
        <v>7134</v>
      </c>
      <c r="I1974" s="432">
        <v>32931.980000000003</v>
      </c>
      <c r="J1974" s="432">
        <v>0</v>
      </c>
    </row>
    <row r="1975" spans="1:10" x14ac:dyDescent="0.2">
      <c r="A1975" s="333" t="str">
        <f t="shared" si="30"/>
        <v>8829950TL</v>
      </c>
      <c r="B1975" t="s">
        <v>2232</v>
      </c>
      <c r="D1975" t="s">
        <v>1867</v>
      </c>
      <c r="E1975" t="s">
        <v>2233</v>
      </c>
      <c r="F1975" t="s">
        <v>2525</v>
      </c>
      <c r="G1975" s="432">
        <v>410</v>
      </c>
      <c r="H1975" s="432">
        <v>0</v>
      </c>
      <c r="I1975" s="432">
        <v>410</v>
      </c>
      <c r="J1975" s="432">
        <v>0</v>
      </c>
    </row>
    <row r="1976" spans="1:10" x14ac:dyDescent="0.2">
      <c r="A1976" s="333" t="str">
        <f t="shared" si="30"/>
        <v>8829953TL</v>
      </c>
      <c r="B1976" t="s">
        <v>2234</v>
      </c>
      <c r="D1976" t="s">
        <v>1867</v>
      </c>
      <c r="E1976" t="s">
        <v>2235</v>
      </c>
      <c r="F1976" t="s">
        <v>2525</v>
      </c>
      <c r="G1976" s="432">
        <v>239</v>
      </c>
      <c r="H1976" s="432">
        <v>0</v>
      </c>
      <c r="I1976" s="432">
        <v>239</v>
      </c>
      <c r="J1976" s="432">
        <v>0</v>
      </c>
    </row>
    <row r="1977" spans="1:10" x14ac:dyDescent="0.2">
      <c r="A1977" s="333" t="str">
        <f t="shared" si="30"/>
        <v>8829957TL</v>
      </c>
      <c r="B1977" t="s">
        <v>2236</v>
      </c>
      <c r="D1977" t="s">
        <v>1867</v>
      </c>
      <c r="E1977" t="s">
        <v>2237</v>
      </c>
      <c r="F1977" t="s">
        <v>2525</v>
      </c>
      <c r="G1977" s="432">
        <v>28738.240000000002</v>
      </c>
      <c r="H1977" s="432">
        <v>24</v>
      </c>
      <c r="I1977" s="432">
        <v>28714.240000000002</v>
      </c>
      <c r="J1977" s="432">
        <v>0</v>
      </c>
    </row>
    <row r="1978" spans="1:10" x14ac:dyDescent="0.2">
      <c r="A1978" s="333" t="str">
        <f t="shared" si="30"/>
        <v>8829958TL</v>
      </c>
      <c r="B1978" t="s">
        <v>3595</v>
      </c>
      <c r="D1978" t="s">
        <v>1867</v>
      </c>
      <c r="E1978" t="s">
        <v>3596</v>
      </c>
      <c r="F1978" t="s">
        <v>2525</v>
      </c>
      <c r="G1978" s="432">
        <v>10678.74</v>
      </c>
      <c r="H1978" s="432">
        <v>7110</v>
      </c>
      <c r="I1978" s="432">
        <v>3568.74</v>
      </c>
      <c r="J1978" s="432">
        <v>0</v>
      </c>
    </row>
    <row r="1979" spans="1:10" x14ac:dyDescent="0.2">
      <c r="A1979" s="333" t="str">
        <f t="shared" si="30"/>
        <v>882997TL</v>
      </c>
      <c r="B1979" t="s">
        <v>3597</v>
      </c>
      <c r="D1979" t="s">
        <v>1867</v>
      </c>
      <c r="E1979" t="s">
        <v>3598</v>
      </c>
      <c r="F1979" t="s">
        <v>2525</v>
      </c>
      <c r="G1979" s="432">
        <v>46067.75</v>
      </c>
      <c r="H1979" s="432">
        <v>2735.32</v>
      </c>
      <c r="I1979" s="432">
        <v>43332.43</v>
      </c>
      <c r="J1979" s="432">
        <v>0</v>
      </c>
    </row>
    <row r="1980" spans="1:10" x14ac:dyDescent="0.2">
      <c r="A1980" s="333" t="str">
        <f t="shared" si="30"/>
        <v>8829979TL</v>
      </c>
      <c r="B1980" t="s">
        <v>3599</v>
      </c>
      <c r="D1980" t="s">
        <v>1867</v>
      </c>
      <c r="E1980" t="s">
        <v>903</v>
      </c>
      <c r="F1980" t="s">
        <v>2525</v>
      </c>
      <c r="G1980" s="432">
        <v>46067.75</v>
      </c>
      <c r="H1980" s="432">
        <v>2735.32</v>
      </c>
      <c r="I1980" s="432">
        <v>43332.43</v>
      </c>
      <c r="J1980" s="432">
        <v>0</v>
      </c>
    </row>
    <row r="1981" spans="1:10" x14ac:dyDescent="0.2">
      <c r="A1981" s="333" t="str">
        <f t="shared" si="30"/>
        <v>88299793TL</v>
      </c>
      <c r="B1981" t="s">
        <v>3600</v>
      </c>
      <c r="D1981" t="s">
        <v>1867</v>
      </c>
      <c r="E1981" t="s">
        <v>3601</v>
      </c>
      <c r="F1981" t="s">
        <v>2525</v>
      </c>
      <c r="G1981" s="432">
        <v>45857.75</v>
      </c>
      <c r="H1981" s="432">
        <v>2735.32</v>
      </c>
      <c r="I1981" s="432">
        <v>43122.43</v>
      </c>
      <c r="J1981" s="432">
        <v>0</v>
      </c>
    </row>
    <row r="1982" spans="1:10" x14ac:dyDescent="0.2">
      <c r="A1982" s="333" t="str">
        <f t="shared" si="30"/>
        <v>88299794TL</v>
      </c>
      <c r="B1982" t="s">
        <v>3602</v>
      </c>
      <c r="D1982" t="s">
        <v>1867</v>
      </c>
      <c r="E1982" t="s">
        <v>3603</v>
      </c>
      <c r="F1982" t="s">
        <v>2525</v>
      </c>
      <c r="G1982" s="432">
        <v>210</v>
      </c>
      <c r="H1982" s="432">
        <v>0</v>
      </c>
      <c r="I1982" s="432">
        <v>210</v>
      </c>
      <c r="J1982" s="432">
        <v>0</v>
      </c>
    </row>
    <row r="1983" spans="1:10" x14ac:dyDescent="0.2">
      <c r="A1983" s="333" t="str">
        <f t="shared" si="30"/>
        <v>882999TL</v>
      </c>
      <c r="B1983" t="s">
        <v>2240</v>
      </c>
      <c r="D1983" t="s">
        <v>1867</v>
      </c>
      <c r="E1983" t="s">
        <v>793</v>
      </c>
      <c r="F1983" t="s">
        <v>2525</v>
      </c>
      <c r="G1983" s="432">
        <v>5807.28</v>
      </c>
      <c r="H1983" s="432">
        <v>0</v>
      </c>
      <c r="I1983" s="432">
        <v>5807.28</v>
      </c>
      <c r="J1983" s="432">
        <v>0</v>
      </c>
    </row>
    <row r="1984" spans="1:10" x14ac:dyDescent="0.2">
      <c r="A1984" s="333" t="str">
        <f t="shared" si="30"/>
        <v>883TL</v>
      </c>
      <c r="B1984" t="s">
        <v>2241</v>
      </c>
      <c r="D1984" t="s">
        <v>1867</v>
      </c>
      <c r="E1984" t="s">
        <v>2218</v>
      </c>
      <c r="F1984" t="s">
        <v>2525</v>
      </c>
      <c r="G1984" s="432">
        <v>1436397.41</v>
      </c>
      <c r="H1984" s="432">
        <v>1223967.33</v>
      </c>
      <c r="I1984" s="432">
        <v>212430.07999999999</v>
      </c>
      <c r="J1984" s="432">
        <v>0</v>
      </c>
    </row>
    <row r="1985" spans="1:11" x14ac:dyDescent="0.2">
      <c r="A1985" s="333" t="str">
        <f t="shared" si="30"/>
        <v>88303TL</v>
      </c>
      <c r="B1985" t="s">
        <v>2242</v>
      </c>
      <c r="D1985" t="s">
        <v>1867</v>
      </c>
      <c r="E1985" t="s">
        <v>2243</v>
      </c>
      <c r="F1985" t="s">
        <v>2525</v>
      </c>
      <c r="G1985" s="432">
        <v>1432917.41</v>
      </c>
      <c r="H1985" s="432">
        <v>1223967.33</v>
      </c>
      <c r="I1985" s="432">
        <v>208950.08</v>
      </c>
      <c r="J1985" s="432">
        <v>0</v>
      </c>
    </row>
    <row r="1986" spans="1:11" x14ac:dyDescent="0.2">
      <c r="A1986" s="333" t="str">
        <f t="shared" si="30"/>
        <v>88305TL</v>
      </c>
      <c r="B1986" t="s">
        <v>3604</v>
      </c>
      <c r="D1986" t="s">
        <v>1867</v>
      </c>
      <c r="E1986" t="s">
        <v>2824</v>
      </c>
      <c r="F1986" t="s">
        <v>2525</v>
      </c>
      <c r="G1986" s="432">
        <v>3480</v>
      </c>
      <c r="H1986" s="432">
        <v>0</v>
      </c>
      <c r="I1986" s="432">
        <v>3480</v>
      </c>
      <c r="J1986" s="432">
        <v>0</v>
      </c>
    </row>
    <row r="1987" spans="1:11" x14ac:dyDescent="0.2">
      <c r="A1987" s="333" t="str">
        <f t="shared" ref="A1987:A2050" si="31">CONCATENATE(B1987,D1987)</f>
        <v>883051TL</v>
      </c>
      <c r="B1987" t="s">
        <v>3605</v>
      </c>
      <c r="D1987" t="s">
        <v>1867</v>
      </c>
      <c r="E1987" t="s">
        <v>2826</v>
      </c>
      <c r="F1987" t="s">
        <v>2525</v>
      </c>
      <c r="G1987" s="432">
        <v>3480</v>
      </c>
      <c r="H1987" s="432">
        <v>0</v>
      </c>
      <c r="I1987" s="432">
        <v>3480</v>
      </c>
      <c r="J1987" s="432">
        <v>0</v>
      </c>
    </row>
    <row r="1988" spans="1:11" x14ac:dyDescent="0.2">
      <c r="A1988" s="333" t="str">
        <f t="shared" si="31"/>
        <v>9TL</v>
      </c>
      <c r="B1988" t="s">
        <v>2244</v>
      </c>
      <c r="D1988" t="s">
        <v>1867</v>
      </c>
      <c r="E1988" t="s">
        <v>2245</v>
      </c>
      <c r="F1988" t="s">
        <v>2525</v>
      </c>
      <c r="G1988" s="432">
        <v>2720532548305.6001</v>
      </c>
      <c r="H1988" s="432">
        <v>2720532548305.6001</v>
      </c>
      <c r="I1988" s="432">
        <v>0</v>
      </c>
      <c r="J1988" s="432">
        <v>0</v>
      </c>
    </row>
    <row r="1989" spans="1:11" x14ac:dyDescent="0.2">
      <c r="A1989" s="373" t="str">
        <f t="shared" si="31"/>
        <v>910TL</v>
      </c>
      <c r="B1989" s="373" t="s">
        <v>2246</v>
      </c>
      <c r="C1989" s="373"/>
      <c r="D1989" s="373" t="s">
        <v>1867</v>
      </c>
      <c r="E1989" s="373" t="s">
        <v>2247</v>
      </c>
      <c r="F1989" s="373" t="s">
        <v>2525</v>
      </c>
      <c r="G1989" s="436">
        <v>16159516.380000001</v>
      </c>
      <c r="H1989" s="436">
        <v>10160906</v>
      </c>
      <c r="I1989" s="436">
        <v>5998610.3799999999</v>
      </c>
      <c r="J1989" s="436">
        <v>0</v>
      </c>
      <c r="K1989" s="441">
        <f>+I1989-I2004</f>
        <v>3696250.38</v>
      </c>
    </row>
    <row r="1990" spans="1:11" x14ac:dyDescent="0.2">
      <c r="A1990" s="333" t="str">
        <f t="shared" si="31"/>
        <v>91010TL</v>
      </c>
      <c r="B1990" t="s">
        <v>2248</v>
      </c>
      <c r="D1990" t="s">
        <v>1867</v>
      </c>
      <c r="E1990" t="s">
        <v>2249</v>
      </c>
      <c r="F1990" t="s">
        <v>2525</v>
      </c>
      <c r="G1990" s="432">
        <v>7129840.21</v>
      </c>
      <c r="H1990" s="432">
        <v>6659750</v>
      </c>
      <c r="I1990" s="432">
        <v>470090.21</v>
      </c>
      <c r="J1990" s="432">
        <v>0</v>
      </c>
    </row>
    <row r="1991" spans="1:11" x14ac:dyDescent="0.2">
      <c r="A1991" s="333" t="str">
        <f t="shared" si="31"/>
        <v>910101TL</v>
      </c>
      <c r="B1991" t="s">
        <v>2250</v>
      </c>
      <c r="D1991" t="s">
        <v>1867</v>
      </c>
      <c r="E1991" t="s">
        <v>2251</v>
      </c>
      <c r="F1991" t="s">
        <v>2525</v>
      </c>
      <c r="G1991" s="432">
        <v>7129840.21</v>
      </c>
      <c r="H1991" s="432">
        <v>6659750</v>
      </c>
      <c r="I1991" s="432">
        <v>470090.21</v>
      </c>
      <c r="J1991" s="432">
        <v>0</v>
      </c>
    </row>
    <row r="1992" spans="1:11" x14ac:dyDescent="0.2">
      <c r="A1992" s="333" t="str">
        <f t="shared" si="31"/>
        <v>910101TL</v>
      </c>
      <c r="B1992" t="s">
        <v>2250</v>
      </c>
      <c r="C1992" t="s">
        <v>2624</v>
      </c>
      <c r="D1992" t="s">
        <v>1867</v>
      </c>
      <c r="E1992" t="s">
        <v>2625</v>
      </c>
      <c r="F1992" t="s">
        <v>2525</v>
      </c>
      <c r="G1992" s="432">
        <v>3979840.21</v>
      </c>
      <c r="H1992" s="432">
        <v>3534750</v>
      </c>
      <c r="I1992" s="432">
        <v>445090.21</v>
      </c>
      <c r="J1992" s="432">
        <v>0</v>
      </c>
    </row>
    <row r="1993" spans="1:11" x14ac:dyDescent="0.2">
      <c r="A1993" s="333" t="str">
        <f t="shared" si="31"/>
        <v>910101TL</v>
      </c>
      <c r="B1993" t="s">
        <v>2250</v>
      </c>
      <c r="C1993" t="s">
        <v>310</v>
      </c>
      <c r="D1993" t="s">
        <v>1867</v>
      </c>
      <c r="E1993" t="s">
        <v>2625</v>
      </c>
      <c r="F1993" t="s">
        <v>2525</v>
      </c>
      <c r="G1993" s="432">
        <v>3150000</v>
      </c>
      <c r="H1993" s="432">
        <v>3125000</v>
      </c>
      <c r="I1993" s="432">
        <v>25000</v>
      </c>
      <c r="J1993" s="432">
        <v>0</v>
      </c>
    </row>
    <row r="1994" spans="1:11" x14ac:dyDescent="0.2">
      <c r="A1994" s="333" t="str">
        <f t="shared" si="31"/>
        <v>91011TL</v>
      </c>
      <c r="B1994" t="s">
        <v>2252</v>
      </c>
      <c r="D1994" t="s">
        <v>1867</v>
      </c>
      <c r="E1994" t="s">
        <v>2253</v>
      </c>
      <c r="F1994" t="s">
        <v>2525</v>
      </c>
      <c r="G1994" s="432">
        <v>1012589.5</v>
      </c>
      <c r="H1994" s="432">
        <v>194901</v>
      </c>
      <c r="I1994" s="432">
        <v>817688.5</v>
      </c>
      <c r="J1994" s="432">
        <v>0</v>
      </c>
    </row>
    <row r="1995" spans="1:11" x14ac:dyDescent="0.2">
      <c r="A1995" s="333" t="str">
        <f t="shared" si="31"/>
        <v>910111TL</v>
      </c>
      <c r="B1995" t="s">
        <v>2254</v>
      </c>
      <c r="D1995" t="s">
        <v>1867</v>
      </c>
      <c r="E1995" t="s">
        <v>2251</v>
      </c>
      <c r="F1995" t="s">
        <v>2525</v>
      </c>
      <c r="G1995" s="432">
        <v>1012589.5</v>
      </c>
      <c r="H1995" s="432">
        <v>194901</v>
      </c>
      <c r="I1995" s="432">
        <v>817688.5</v>
      </c>
      <c r="J1995" s="432">
        <v>0</v>
      </c>
    </row>
    <row r="1996" spans="1:11" x14ac:dyDescent="0.2">
      <c r="A1996" s="333" t="str">
        <f t="shared" si="31"/>
        <v>910111TL</v>
      </c>
      <c r="B1996" t="s">
        <v>2254</v>
      </c>
      <c r="C1996" t="s">
        <v>2626</v>
      </c>
      <c r="D1996" t="s">
        <v>1867</v>
      </c>
      <c r="E1996" t="s">
        <v>2625</v>
      </c>
      <c r="F1996" t="s">
        <v>2525</v>
      </c>
      <c r="G1996" s="432">
        <v>1012589.5</v>
      </c>
      <c r="H1996" s="432">
        <v>194901</v>
      </c>
      <c r="I1996" s="432">
        <v>817688.5</v>
      </c>
      <c r="J1996" s="432">
        <v>0</v>
      </c>
      <c r="K1996" s="331"/>
    </row>
    <row r="1997" spans="1:11" x14ac:dyDescent="0.2">
      <c r="A1997" s="333" t="str">
        <f t="shared" si="31"/>
        <v>91012TL</v>
      </c>
      <c r="B1997" t="s">
        <v>1806</v>
      </c>
      <c r="D1997" t="s">
        <v>1867</v>
      </c>
      <c r="E1997" t="s">
        <v>1784</v>
      </c>
      <c r="F1997" t="s">
        <v>2525</v>
      </c>
      <c r="G1997" s="432">
        <v>4215201.67</v>
      </c>
      <c r="H1997" s="432">
        <v>1806730</v>
      </c>
      <c r="I1997" s="432">
        <v>2408471.67</v>
      </c>
      <c r="J1997" s="432">
        <v>0</v>
      </c>
      <c r="K1997" s="331"/>
    </row>
    <row r="1998" spans="1:11" x14ac:dyDescent="0.2">
      <c r="A1998" s="333" t="str">
        <f t="shared" si="31"/>
        <v>910121TL</v>
      </c>
      <c r="B1998" t="s">
        <v>311</v>
      </c>
      <c r="D1998" t="s">
        <v>1867</v>
      </c>
      <c r="E1998" t="s">
        <v>2251</v>
      </c>
      <c r="F1998" t="s">
        <v>2525</v>
      </c>
      <c r="G1998" s="432">
        <v>4215201.67</v>
      </c>
      <c r="H1998" s="432">
        <v>1806730</v>
      </c>
      <c r="I1998" s="432">
        <v>2408471.67</v>
      </c>
      <c r="J1998" s="432">
        <v>0</v>
      </c>
    </row>
    <row r="1999" spans="1:11" x14ac:dyDescent="0.2">
      <c r="A1999" s="333" t="str">
        <f t="shared" si="31"/>
        <v>910121TL</v>
      </c>
      <c r="B1999" t="s">
        <v>311</v>
      </c>
      <c r="C1999" t="s">
        <v>3051</v>
      </c>
      <c r="D1999" t="s">
        <v>1867</v>
      </c>
      <c r="E1999" t="s">
        <v>2625</v>
      </c>
      <c r="F1999" t="s">
        <v>2525</v>
      </c>
      <c r="G1999" s="432">
        <v>365000</v>
      </c>
      <c r="H1999" s="432">
        <v>165000</v>
      </c>
      <c r="I1999" s="432">
        <v>200000</v>
      </c>
      <c r="J1999" s="432">
        <v>0</v>
      </c>
    </row>
    <row r="2000" spans="1:11" x14ac:dyDescent="0.2">
      <c r="A2000" s="333" t="str">
        <f t="shared" si="31"/>
        <v>910121TL</v>
      </c>
      <c r="B2000" t="s">
        <v>311</v>
      </c>
      <c r="C2000" t="s">
        <v>3606</v>
      </c>
      <c r="D2000" t="s">
        <v>1867</v>
      </c>
      <c r="E2000" t="s">
        <v>2625</v>
      </c>
      <c r="F2000" t="s">
        <v>2525</v>
      </c>
      <c r="G2000" s="432">
        <v>146100</v>
      </c>
      <c r="H2000" s="432">
        <v>0</v>
      </c>
      <c r="I2000" s="432">
        <v>146100</v>
      </c>
      <c r="J2000" s="432">
        <v>0</v>
      </c>
    </row>
    <row r="2001" spans="1:11" x14ac:dyDescent="0.2">
      <c r="A2001" s="333" t="str">
        <f t="shared" si="31"/>
        <v>910121TL</v>
      </c>
      <c r="B2001" t="s">
        <v>311</v>
      </c>
      <c r="C2001" t="s">
        <v>2827</v>
      </c>
      <c r="D2001" t="s">
        <v>1867</v>
      </c>
      <c r="E2001" t="s">
        <v>2625</v>
      </c>
      <c r="F2001" t="s">
        <v>2525</v>
      </c>
      <c r="G2001" s="432">
        <v>1380000</v>
      </c>
      <c r="H2001" s="432">
        <v>300000</v>
      </c>
      <c r="I2001" s="432">
        <v>1080000</v>
      </c>
      <c r="J2001" s="432">
        <v>0</v>
      </c>
    </row>
    <row r="2002" spans="1:11" x14ac:dyDescent="0.2">
      <c r="A2002" s="333" t="str">
        <f t="shared" si="31"/>
        <v>910121TL</v>
      </c>
      <c r="B2002" t="s">
        <v>311</v>
      </c>
      <c r="C2002" t="s">
        <v>312</v>
      </c>
      <c r="D2002" t="s">
        <v>1867</v>
      </c>
      <c r="E2002" t="s">
        <v>2625</v>
      </c>
      <c r="F2002" t="s">
        <v>2525</v>
      </c>
      <c r="G2002" s="432">
        <v>1901426.67</v>
      </c>
      <c r="H2002" s="432">
        <v>919055</v>
      </c>
      <c r="I2002" s="432">
        <v>982371.67</v>
      </c>
      <c r="J2002" s="432">
        <v>0</v>
      </c>
    </row>
    <row r="2003" spans="1:11" x14ac:dyDescent="0.2">
      <c r="A2003" s="333" t="str">
        <f t="shared" si="31"/>
        <v>910121TL</v>
      </c>
      <c r="B2003" t="s">
        <v>311</v>
      </c>
      <c r="C2003" t="s">
        <v>3607</v>
      </c>
      <c r="D2003" t="s">
        <v>1867</v>
      </c>
      <c r="E2003" t="s">
        <v>2625</v>
      </c>
      <c r="F2003" t="s">
        <v>2525</v>
      </c>
      <c r="G2003" s="432">
        <v>422675</v>
      </c>
      <c r="H2003" s="432">
        <v>422675</v>
      </c>
      <c r="I2003" s="432">
        <v>0</v>
      </c>
      <c r="J2003" s="432">
        <v>0</v>
      </c>
    </row>
    <row r="2004" spans="1:11" x14ac:dyDescent="0.2">
      <c r="A2004" s="333" t="str">
        <f t="shared" si="31"/>
        <v>91015TL</v>
      </c>
      <c r="B2004" t="s">
        <v>2255</v>
      </c>
      <c r="D2004" t="s">
        <v>1867</v>
      </c>
      <c r="E2004" t="s">
        <v>2256</v>
      </c>
      <c r="F2004" t="s">
        <v>2525</v>
      </c>
      <c r="G2004" s="432">
        <v>3801885</v>
      </c>
      <c r="H2004" s="432">
        <v>1499525</v>
      </c>
      <c r="I2004" s="432">
        <v>2302360</v>
      </c>
      <c r="J2004" s="432">
        <v>0</v>
      </c>
    </row>
    <row r="2005" spans="1:11" x14ac:dyDescent="0.2">
      <c r="A2005" s="333" t="str">
        <f t="shared" si="31"/>
        <v>911TL</v>
      </c>
      <c r="B2005" t="s">
        <v>2257</v>
      </c>
      <c r="D2005" t="s">
        <v>1867</v>
      </c>
      <c r="E2005" t="s">
        <v>2258</v>
      </c>
      <c r="F2005" t="s">
        <v>2525</v>
      </c>
      <c r="G2005" s="432">
        <v>11767791967.549999</v>
      </c>
      <c r="H2005" s="432">
        <v>11757302401</v>
      </c>
      <c r="I2005" s="432">
        <v>10489566.550000001</v>
      </c>
      <c r="J2005" s="432">
        <v>0</v>
      </c>
      <c r="K2005" s="441">
        <f>+I2005-I2036-I2040</f>
        <v>8237718.8500000015</v>
      </c>
    </row>
    <row r="2006" spans="1:11" x14ac:dyDescent="0.2">
      <c r="A2006" s="333" t="str">
        <f t="shared" si="31"/>
        <v>91110TL</v>
      </c>
      <c r="B2006" t="s">
        <v>2259</v>
      </c>
      <c r="D2006" t="s">
        <v>1867</v>
      </c>
      <c r="E2006" t="s">
        <v>2249</v>
      </c>
      <c r="F2006" t="s">
        <v>2525</v>
      </c>
      <c r="G2006" s="432">
        <v>9618909655</v>
      </c>
      <c r="H2006" s="432">
        <v>9618373218.3799992</v>
      </c>
      <c r="I2006" s="432">
        <v>536436.62</v>
      </c>
      <c r="J2006" s="432">
        <v>0</v>
      </c>
    </row>
    <row r="2007" spans="1:11" x14ac:dyDescent="0.2">
      <c r="A2007" s="333" t="str">
        <f t="shared" si="31"/>
        <v>911101TL</v>
      </c>
      <c r="B2007" t="s">
        <v>2260</v>
      </c>
      <c r="D2007" t="s">
        <v>1867</v>
      </c>
      <c r="E2007" t="s">
        <v>2251</v>
      </c>
      <c r="F2007" t="s">
        <v>2525</v>
      </c>
      <c r="G2007" s="432">
        <v>9618909655</v>
      </c>
      <c r="H2007" s="432">
        <v>9618373218.3799992</v>
      </c>
      <c r="I2007" s="432">
        <v>536436.62</v>
      </c>
      <c r="J2007" s="432">
        <v>0</v>
      </c>
    </row>
    <row r="2008" spans="1:11" x14ac:dyDescent="0.2">
      <c r="A2008" s="333" t="str">
        <f t="shared" si="31"/>
        <v>911101USD</v>
      </c>
      <c r="B2008" s="372" t="s">
        <v>2260</v>
      </c>
      <c r="C2008" s="372"/>
      <c r="D2008" s="372" t="s">
        <v>2515</v>
      </c>
      <c r="E2008" s="372" t="s">
        <v>2251</v>
      </c>
      <c r="F2008" s="372" t="s">
        <v>2525</v>
      </c>
      <c r="G2008" s="433">
        <v>223000</v>
      </c>
      <c r="H2008" s="433">
        <v>96500</v>
      </c>
      <c r="I2008" s="433">
        <v>126500</v>
      </c>
      <c r="J2008" s="433">
        <v>0</v>
      </c>
    </row>
    <row r="2009" spans="1:11" x14ac:dyDescent="0.2">
      <c r="A2009" s="333" t="str">
        <f t="shared" si="31"/>
        <v>911101EUR</v>
      </c>
      <c r="B2009" s="373" t="s">
        <v>2260</v>
      </c>
      <c r="C2009" s="373"/>
      <c r="D2009" s="373" t="s">
        <v>748</v>
      </c>
      <c r="E2009" s="373" t="s">
        <v>2251</v>
      </c>
      <c r="F2009" s="373" t="s">
        <v>2525</v>
      </c>
      <c r="G2009" s="436">
        <v>18827200</v>
      </c>
      <c r="H2009" s="436">
        <v>18773450</v>
      </c>
      <c r="I2009" s="436">
        <v>53750</v>
      </c>
      <c r="J2009" s="436">
        <v>0</v>
      </c>
    </row>
    <row r="2010" spans="1:11" x14ac:dyDescent="0.2">
      <c r="A2010" s="333" t="str">
        <f t="shared" si="31"/>
        <v>911101TL</v>
      </c>
      <c r="B2010" t="s">
        <v>2260</v>
      </c>
      <c r="C2010" t="s">
        <v>2627</v>
      </c>
      <c r="D2010" t="s">
        <v>1867</v>
      </c>
      <c r="E2010" t="s">
        <v>2628</v>
      </c>
      <c r="F2010" t="s">
        <v>2525</v>
      </c>
      <c r="G2010" s="432">
        <v>9618909655</v>
      </c>
      <c r="H2010" s="432">
        <v>9618373218.3799992</v>
      </c>
      <c r="I2010" s="432">
        <v>536436.62</v>
      </c>
      <c r="J2010" s="432">
        <v>0</v>
      </c>
    </row>
    <row r="2011" spans="1:11" x14ac:dyDescent="0.2">
      <c r="A2011" s="333" t="str">
        <f t="shared" si="31"/>
        <v>911101USD</v>
      </c>
      <c r="B2011" t="s">
        <v>2260</v>
      </c>
      <c r="C2011" t="s">
        <v>2627</v>
      </c>
      <c r="D2011" t="s">
        <v>2515</v>
      </c>
      <c r="E2011" t="s">
        <v>2628</v>
      </c>
      <c r="F2011" t="s">
        <v>2525</v>
      </c>
      <c r="G2011" s="432">
        <v>223000</v>
      </c>
      <c r="H2011" s="432">
        <v>96500</v>
      </c>
      <c r="I2011" s="432">
        <v>126500</v>
      </c>
      <c r="J2011" s="432">
        <v>0</v>
      </c>
    </row>
    <row r="2012" spans="1:11" x14ac:dyDescent="0.2">
      <c r="A2012" s="333" t="str">
        <f t="shared" si="31"/>
        <v>911101EUR</v>
      </c>
      <c r="B2012" t="s">
        <v>2260</v>
      </c>
      <c r="C2012" t="s">
        <v>2627</v>
      </c>
      <c r="D2012" t="s">
        <v>748</v>
      </c>
      <c r="E2012" t="s">
        <v>2628</v>
      </c>
      <c r="F2012" t="s">
        <v>2525</v>
      </c>
      <c r="G2012" s="432">
        <v>18827200</v>
      </c>
      <c r="H2012" s="432">
        <v>18773450</v>
      </c>
      <c r="I2012" s="432">
        <v>53750</v>
      </c>
      <c r="J2012" s="432">
        <v>0</v>
      </c>
    </row>
    <row r="2013" spans="1:11" x14ac:dyDescent="0.2">
      <c r="A2013" s="333" t="str">
        <f t="shared" si="31"/>
        <v>91111TL</v>
      </c>
      <c r="B2013" t="s">
        <v>2828</v>
      </c>
      <c r="D2013" t="s">
        <v>1867</v>
      </c>
      <c r="E2013" t="s">
        <v>2253</v>
      </c>
      <c r="F2013" t="s">
        <v>2525</v>
      </c>
      <c r="G2013" s="432">
        <v>55417004.700000003</v>
      </c>
      <c r="H2013" s="432">
        <v>55171710.909999996</v>
      </c>
      <c r="I2013" s="432">
        <v>245293.79</v>
      </c>
      <c r="J2013" s="432">
        <v>0</v>
      </c>
    </row>
    <row r="2014" spans="1:11" x14ac:dyDescent="0.2">
      <c r="A2014" s="333" t="str">
        <f t="shared" si="31"/>
        <v>911111TL</v>
      </c>
      <c r="B2014" t="s">
        <v>2829</v>
      </c>
      <c r="D2014" t="s">
        <v>1867</v>
      </c>
      <c r="E2014" t="s">
        <v>2251</v>
      </c>
      <c r="F2014" t="s">
        <v>2525</v>
      </c>
      <c r="G2014" s="432">
        <v>55417004.700000003</v>
      </c>
      <c r="H2014" s="432">
        <v>55171710.909999996</v>
      </c>
      <c r="I2014" s="432">
        <v>245293.79</v>
      </c>
      <c r="J2014" s="432">
        <v>0</v>
      </c>
    </row>
    <row r="2015" spans="1:11" x14ac:dyDescent="0.2">
      <c r="A2015" s="333" t="str">
        <f t="shared" si="31"/>
        <v>911111USD</v>
      </c>
      <c r="B2015" s="372" t="s">
        <v>2829</v>
      </c>
      <c r="C2015" s="372"/>
      <c r="D2015" s="372" t="s">
        <v>2515</v>
      </c>
      <c r="E2015" s="372" t="s">
        <v>2251</v>
      </c>
      <c r="F2015" s="372" t="s">
        <v>2525</v>
      </c>
      <c r="G2015" s="433">
        <v>96384.24</v>
      </c>
      <c r="H2015" s="433">
        <v>44439.14</v>
      </c>
      <c r="I2015" s="433">
        <v>51945.1</v>
      </c>
      <c r="J2015" s="433">
        <v>0</v>
      </c>
    </row>
    <row r="2016" spans="1:11" x14ac:dyDescent="0.2">
      <c r="A2016" s="333" t="str">
        <f t="shared" si="31"/>
        <v>911111EUR</v>
      </c>
      <c r="B2016" s="373" t="s">
        <v>2829</v>
      </c>
      <c r="C2016" s="373"/>
      <c r="D2016" s="373" t="s">
        <v>748</v>
      </c>
      <c r="E2016" s="373" t="s">
        <v>2251</v>
      </c>
      <c r="F2016" s="373" t="s">
        <v>2525</v>
      </c>
      <c r="G2016" s="436">
        <v>32000</v>
      </c>
      <c r="H2016" s="436">
        <v>2000</v>
      </c>
      <c r="I2016" s="436">
        <v>30000</v>
      </c>
      <c r="J2016" s="436">
        <v>0</v>
      </c>
    </row>
    <row r="2017" spans="1:10" x14ac:dyDescent="0.2">
      <c r="A2017" s="333" t="str">
        <f t="shared" si="31"/>
        <v>911111TL</v>
      </c>
      <c r="B2017" t="s">
        <v>2829</v>
      </c>
      <c r="C2017" t="s">
        <v>2830</v>
      </c>
      <c r="D2017" t="s">
        <v>1867</v>
      </c>
      <c r="E2017" t="s">
        <v>2628</v>
      </c>
      <c r="F2017" t="s">
        <v>2525</v>
      </c>
      <c r="G2017" s="432">
        <v>55417004.700000003</v>
      </c>
      <c r="H2017" s="432">
        <v>55171710.909999996</v>
      </c>
      <c r="I2017" s="432">
        <v>245293.79</v>
      </c>
      <c r="J2017" s="432">
        <v>0</v>
      </c>
    </row>
    <row r="2018" spans="1:10" x14ac:dyDescent="0.2">
      <c r="A2018" s="333" t="str">
        <f t="shared" si="31"/>
        <v>911111USD</v>
      </c>
      <c r="B2018" t="s">
        <v>2829</v>
      </c>
      <c r="C2018" t="s">
        <v>2830</v>
      </c>
      <c r="D2018" t="s">
        <v>2515</v>
      </c>
      <c r="E2018" t="s">
        <v>2628</v>
      </c>
      <c r="F2018" t="s">
        <v>2525</v>
      </c>
      <c r="G2018" s="432">
        <v>96384.24</v>
      </c>
      <c r="H2018" s="432">
        <v>44439.14</v>
      </c>
      <c r="I2018" s="432">
        <v>51945.1</v>
      </c>
      <c r="J2018" s="432">
        <v>0</v>
      </c>
    </row>
    <row r="2019" spans="1:10" x14ac:dyDescent="0.2">
      <c r="A2019" s="333" t="str">
        <f t="shared" si="31"/>
        <v>911111EUR</v>
      </c>
      <c r="B2019" t="s">
        <v>2829</v>
      </c>
      <c r="C2019" t="s">
        <v>2830</v>
      </c>
      <c r="D2019" t="s">
        <v>748</v>
      </c>
      <c r="E2019" t="s">
        <v>2628</v>
      </c>
      <c r="F2019" t="s">
        <v>2525</v>
      </c>
      <c r="G2019" s="432">
        <v>32000</v>
      </c>
      <c r="H2019" s="432">
        <v>2000</v>
      </c>
      <c r="I2019" s="432">
        <v>30000</v>
      </c>
      <c r="J2019" s="432">
        <v>0</v>
      </c>
    </row>
    <row r="2020" spans="1:10" x14ac:dyDescent="0.2">
      <c r="A2020" s="333" t="str">
        <f t="shared" si="31"/>
        <v>91112TL</v>
      </c>
      <c r="B2020" t="s">
        <v>1783</v>
      </c>
      <c r="D2020" t="s">
        <v>1867</v>
      </c>
      <c r="E2020" t="s">
        <v>1784</v>
      </c>
      <c r="F2020" t="s">
        <v>2525</v>
      </c>
      <c r="G2020" s="432">
        <v>1607041536.51</v>
      </c>
      <c r="H2020" s="432">
        <v>1599585548.0699999</v>
      </c>
      <c r="I2020" s="432">
        <v>7455988.4400000004</v>
      </c>
      <c r="J2020" s="432">
        <v>0</v>
      </c>
    </row>
    <row r="2021" spans="1:10" x14ac:dyDescent="0.2">
      <c r="A2021" s="333" t="str">
        <f t="shared" si="31"/>
        <v>911121TL</v>
      </c>
      <c r="B2021" t="s">
        <v>1785</v>
      </c>
      <c r="D2021" t="s">
        <v>1867</v>
      </c>
      <c r="E2021" t="s">
        <v>2251</v>
      </c>
      <c r="F2021" t="s">
        <v>2525</v>
      </c>
      <c r="G2021" s="432">
        <v>1607041536.51</v>
      </c>
      <c r="H2021" s="432">
        <v>1599585548.0699999</v>
      </c>
      <c r="I2021" s="432">
        <v>7455988.4400000004</v>
      </c>
      <c r="J2021" s="432">
        <v>0</v>
      </c>
    </row>
    <row r="2022" spans="1:10" x14ac:dyDescent="0.2">
      <c r="A2022" s="333" t="str">
        <f t="shared" si="31"/>
        <v>911121USD</v>
      </c>
      <c r="B2022" s="372" t="s">
        <v>1785</v>
      </c>
      <c r="C2022" s="372"/>
      <c r="D2022" s="372" t="s">
        <v>2515</v>
      </c>
      <c r="E2022" s="372" t="s">
        <v>2251</v>
      </c>
      <c r="F2022" s="372" t="s">
        <v>2525</v>
      </c>
      <c r="G2022" s="433">
        <v>1526692.86</v>
      </c>
      <c r="H2022" s="433">
        <v>1692.86</v>
      </c>
      <c r="I2022" s="433">
        <v>1525000</v>
      </c>
      <c r="J2022" s="433">
        <v>0</v>
      </c>
    </row>
    <row r="2023" spans="1:10" x14ac:dyDescent="0.2">
      <c r="A2023" s="333" t="str">
        <f t="shared" si="31"/>
        <v>911121GBP</v>
      </c>
      <c r="B2023" t="s">
        <v>1785</v>
      </c>
      <c r="D2023" t="s">
        <v>747</v>
      </c>
      <c r="E2023" t="s">
        <v>2251</v>
      </c>
      <c r="F2023" t="s">
        <v>2525</v>
      </c>
      <c r="G2023" s="432">
        <v>2910000</v>
      </c>
      <c r="H2023" s="432">
        <v>2910000</v>
      </c>
      <c r="I2023" s="432">
        <v>0</v>
      </c>
      <c r="J2023" s="432">
        <v>0</v>
      </c>
    </row>
    <row r="2024" spans="1:10" x14ac:dyDescent="0.2">
      <c r="A2024" s="333" t="str">
        <f t="shared" si="31"/>
        <v>911121CHF</v>
      </c>
      <c r="B2024" s="437" t="s">
        <v>1785</v>
      </c>
      <c r="C2024" s="437"/>
      <c r="D2024" s="437" t="s">
        <v>785</v>
      </c>
      <c r="E2024" s="437" t="s">
        <v>2251</v>
      </c>
      <c r="F2024" s="437" t="s">
        <v>2525</v>
      </c>
      <c r="G2024" s="438">
        <v>40306.15</v>
      </c>
      <c r="H2024" s="438">
        <v>0</v>
      </c>
      <c r="I2024" s="438">
        <v>40306.15</v>
      </c>
      <c r="J2024" s="438">
        <v>0</v>
      </c>
    </row>
    <row r="2025" spans="1:10" x14ac:dyDescent="0.2">
      <c r="A2025" s="333" t="str">
        <f t="shared" si="31"/>
        <v>911121EUR</v>
      </c>
      <c r="B2025" s="373" t="s">
        <v>1785</v>
      </c>
      <c r="C2025" s="373"/>
      <c r="D2025" s="373" t="s">
        <v>748</v>
      </c>
      <c r="E2025" s="373" t="s">
        <v>2251</v>
      </c>
      <c r="F2025" s="373" t="s">
        <v>2525</v>
      </c>
      <c r="G2025" s="436">
        <v>1068159.8999999999</v>
      </c>
      <c r="H2025" s="436">
        <v>143793.76</v>
      </c>
      <c r="I2025" s="436">
        <v>924366.14</v>
      </c>
      <c r="J2025" s="436">
        <v>0</v>
      </c>
    </row>
    <row r="2026" spans="1:10" x14ac:dyDescent="0.2">
      <c r="A2026" s="333" t="str">
        <f t="shared" si="31"/>
        <v>911121TL</v>
      </c>
      <c r="B2026" t="s">
        <v>1785</v>
      </c>
      <c r="C2026" t="s">
        <v>3608</v>
      </c>
      <c r="D2026" t="s">
        <v>1867</v>
      </c>
      <c r="E2026" t="s">
        <v>2628</v>
      </c>
      <c r="F2026" t="s">
        <v>2525</v>
      </c>
      <c r="G2026" s="432">
        <v>4195549.53</v>
      </c>
      <c r="H2026" s="432">
        <v>4022316.99</v>
      </c>
      <c r="I2026" s="432">
        <v>173232.54</v>
      </c>
      <c r="J2026" s="432">
        <v>0</v>
      </c>
    </row>
    <row r="2027" spans="1:10" x14ac:dyDescent="0.2">
      <c r="A2027" s="333" t="str">
        <f t="shared" si="31"/>
        <v>911121USD</v>
      </c>
      <c r="B2027" t="s">
        <v>1785</v>
      </c>
      <c r="C2027" t="s">
        <v>3608</v>
      </c>
      <c r="D2027" t="s">
        <v>2515</v>
      </c>
      <c r="E2027" t="s">
        <v>2628</v>
      </c>
      <c r="F2027" t="s">
        <v>2525</v>
      </c>
      <c r="G2027" s="432">
        <v>1692.86</v>
      </c>
      <c r="H2027" s="432">
        <v>1692.86</v>
      </c>
      <c r="I2027" s="432">
        <v>0</v>
      </c>
      <c r="J2027" s="432">
        <v>0</v>
      </c>
    </row>
    <row r="2028" spans="1:10" x14ac:dyDescent="0.2">
      <c r="A2028" s="333" t="str">
        <f t="shared" si="31"/>
        <v>911121CHF</v>
      </c>
      <c r="B2028" t="s">
        <v>1785</v>
      </c>
      <c r="C2028" t="s">
        <v>3608</v>
      </c>
      <c r="D2028" t="s">
        <v>785</v>
      </c>
      <c r="E2028" t="s">
        <v>2628</v>
      </c>
      <c r="F2028" t="s">
        <v>2525</v>
      </c>
      <c r="G2028" s="432">
        <v>40306.15</v>
      </c>
      <c r="H2028" s="432">
        <v>0</v>
      </c>
      <c r="I2028" s="432">
        <v>40306.15</v>
      </c>
      <c r="J2028" s="432">
        <v>0</v>
      </c>
    </row>
    <row r="2029" spans="1:10" x14ac:dyDescent="0.2">
      <c r="A2029" s="333" t="str">
        <f t="shared" si="31"/>
        <v>911121EUR</v>
      </c>
      <c r="B2029" t="s">
        <v>1785</v>
      </c>
      <c r="C2029" t="s">
        <v>3608</v>
      </c>
      <c r="D2029" t="s">
        <v>748</v>
      </c>
      <c r="E2029" t="s">
        <v>2628</v>
      </c>
      <c r="F2029" t="s">
        <v>2525</v>
      </c>
      <c r="G2029" s="432">
        <v>27409.9</v>
      </c>
      <c r="H2029" s="432">
        <v>9593.76</v>
      </c>
      <c r="I2029" s="432">
        <v>17816.14</v>
      </c>
      <c r="J2029" s="432">
        <v>0</v>
      </c>
    </row>
    <row r="2030" spans="1:10" x14ac:dyDescent="0.2">
      <c r="A2030" s="333" t="str">
        <f t="shared" si="31"/>
        <v>911121TL</v>
      </c>
      <c r="B2030" t="s">
        <v>1785</v>
      </c>
      <c r="C2030" t="s">
        <v>1786</v>
      </c>
      <c r="D2030" t="s">
        <v>1867</v>
      </c>
      <c r="E2030" t="s">
        <v>2628</v>
      </c>
      <c r="F2030" t="s">
        <v>2525</v>
      </c>
      <c r="G2030" s="432">
        <v>1597402873.98</v>
      </c>
      <c r="H2030" s="432">
        <v>1590120118.0799999</v>
      </c>
      <c r="I2030" s="432">
        <v>7282755.9000000004</v>
      </c>
      <c r="J2030" s="432">
        <v>0</v>
      </c>
    </row>
    <row r="2031" spans="1:10" x14ac:dyDescent="0.2">
      <c r="A2031" s="333" t="str">
        <f t="shared" si="31"/>
        <v>911121USD</v>
      </c>
      <c r="B2031" t="s">
        <v>1785</v>
      </c>
      <c r="C2031" t="s">
        <v>1786</v>
      </c>
      <c r="D2031" t="s">
        <v>2515</v>
      </c>
      <c r="E2031" t="s">
        <v>2628</v>
      </c>
      <c r="F2031" t="s">
        <v>2525</v>
      </c>
      <c r="G2031" s="432">
        <v>1525000</v>
      </c>
      <c r="H2031" s="432">
        <v>0</v>
      </c>
      <c r="I2031" s="432">
        <v>1525000</v>
      </c>
      <c r="J2031" s="432">
        <v>0</v>
      </c>
    </row>
    <row r="2032" spans="1:10" x14ac:dyDescent="0.2">
      <c r="A2032" s="333" t="str">
        <f t="shared" si="31"/>
        <v>911121GBP</v>
      </c>
      <c r="B2032" t="s">
        <v>1785</v>
      </c>
      <c r="C2032" t="s">
        <v>1786</v>
      </c>
      <c r="D2032" t="s">
        <v>747</v>
      </c>
      <c r="E2032" t="s">
        <v>2628</v>
      </c>
      <c r="F2032" t="s">
        <v>2525</v>
      </c>
      <c r="G2032" s="432">
        <v>1470000</v>
      </c>
      <c r="H2032" s="432">
        <v>1470000</v>
      </c>
      <c r="I2032" s="432">
        <v>0</v>
      </c>
      <c r="J2032" s="432">
        <v>0</v>
      </c>
    </row>
    <row r="2033" spans="1:10" x14ac:dyDescent="0.2">
      <c r="A2033" s="333" t="str">
        <f t="shared" si="31"/>
        <v>911121EUR</v>
      </c>
      <c r="B2033" t="s">
        <v>1785</v>
      </c>
      <c r="C2033" t="s">
        <v>1786</v>
      </c>
      <c r="D2033" t="s">
        <v>748</v>
      </c>
      <c r="E2033" t="s">
        <v>2628</v>
      </c>
      <c r="F2033" t="s">
        <v>2525</v>
      </c>
      <c r="G2033" s="432">
        <v>1040750</v>
      </c>
      <c r="H2033" s="432">
        <v>134200</v>
      </c>
      <c r="I2033" s="432">
        <v>906550</v>
      </c>
      <c r="J2033" s="432">
        <v>0</v>
      </c>
    </row>
    <row r="2034" spans="1:10" x14ac:dyDescent="0.2">
      <c r="A2034" s="333" t="str">
        <f t="shared" si="31"/>
        <v>911121TL</v>
      </c>
      <c r="B2034" t="s">
        <v>1785</v>
      </c>
      <c r="C2034" t="s">
        <v>3609</v>
      </c>
      <c r="D2034" t="s">
        <v>1867</v>
      </c>
      <c r="E2034" t="s">
        <v>2628</v>
      </c>
      <c r="F2034" t="s">
        <v>2525</v>
      </c>
      <c r="G2034" s="432">
        <v>5443113</v>
      </c>
      <c r="H2034" s="432">
        <v>5443113</v>
      </c>
      <c r="I2034" s="432">
        <v>0</v>
      </c>
      <c r="J2034" s="432">
        <v>0</v>
      </c>
    </row>
    <row r="2035" spans="1:10" x14ac:dyDescent="0.2">
      <c r="A2035" s="333" t="str">
        <f t="shared" si="31"/>
        <v>911121GBP</v>
      </c>
      <c r="B2035" t="s">
        <v>1785</v>
      </c>
      <c r="C2035" t="s">
        <v>3609</v>
      </c>
      <c r="D2035" t="s">
        <v>747</v>
      </c>
      <c r="E2035" t="s">
        <v>2628</v>
      </c>
      <c r="F2035" t="s">
        <v>2525</v>
      </c>
      <c r="G2035" s="432">
        <v>1440000</v>
      </c>
      <c r="H2035" s="432">
        <v>1440000</v>
      </c>
      <c r="I2035" s="432">
        <v>0</v>
      </c>
      <c r="J2035" s="432">
        <v>0</v>
      </c>
    </row>
    <row r="2036" spans="1:10" x14ac:dyDescent="0.2">
      <c r="A2036" s="333" t="str">
        <f t="shared" si="31"/>
        <v>91114TL</v>
      </c>
      <c r="B2036" t="s">
        <v>3052</v>
      </c>
      <c r="D2036" t="s">
        <v>1867</v>
      </c>
      <c r="E2036" t="s">
        <v>3053</v>
      </c>
      <c r="F2036" t="s">
        <v>2525</v>
      </c>
      <c r="G2036" s="432">
        <v>1523580.37</v>
      </c>
      <c r="H2036" s="432">
        <v>1516975.17</v>
      </c>
      <c r="I2036" s="432">
        <v>6605.2</v>
      </c>
      <c r="J2036" s="432">
        <v>0</v>
      </c>
    </row>
    <row r="2037" spans="1:10" x14ac:dyDescent="0.2">
      <c r="A2037" s="333" t="str">
        <f t="shared" si="31"/>
        <v>911141TL</v>
      </c>
      <c r="B2037" t="s">
        <v>3054</v>
      </c>
      <c r="D2037" t="s">
        <v>1867</v>
      </c>
      <c r="E2037" t="s">
        <v>2251</v>
      </c>
      <c r="F2037" t="s">
        <v>2525</v>
      </c>
      <c r="G2037" s="432">
        <v>1523580.37</v>
      </c>
      <c r="H2037" s="432">
        <v>1516975.17</v>
      </c>
      <c r="I2037" s="432">
        <v>6605.2</v>
      </c>
      <c r="J2037" s="432">
        <v>0</v>
      </c>
    </row>
    <row r="2038" spans="1:10" x14ac:dyDescent="0.2">
      <c r="A2038" s="333" t="str">
        <f t="shared" si="31"/>
        <v>9111411TL</v>
      </c>
      <c r="B2038" t="s">
        <v>3055</v>
      </c>
      <c r="D2038" t="s">
        <v>1867</v>
      </c>
      <c r="E2038" t="s">
        <v>3056</v>
      </c>
      <c r="F2038" t="s">
        <v>2525</v>
      </c>
      <c r="G2038" s="432">
        <v>1523580.37</v>
      </c>
      <c r="H2038" s="432">
        <v>1516975.17</v>
      </c>
      <c r="I2038" s="432">
        <v>6605.2</v>
      </c>
      <c r="J2038" s="432">
        <v>0</v>
      </c>
    </row>
    <row r="2039" spans="1:10" x14ac:dyDescent="0.2">
      <c r="A2039" s="333" t="str">
        <f t="shared" si="31"/>
        <v>9111411EUR</v>
      </c>
      <c r="B2039" t="s">
        <v>3055</v>
      </c>
      <c r="D2039" t="s">
        <v>748</v>
      </c>
      <c r="E2039" t="s">
        <v>3056</v>
      </c>
      <c r="F2039" t="s">
        <v>2525</v>
      </c>
      <c r="G2039" s="432">
        <v>4187</v>
      </c>
      <c r="H2039" s="432">
        <v>2093.5</v>
      </c>
      <c r="I2039" s="432">
        <v>2093.5</v>
      </c>
      <c r="J2039" s="432">
        <v>0</v>
      </c>
    </row>
    <row r="2040" spans="1:10" x14ac:dyDescent="0.2">
      <c r="A2040" s="333" t="str">
        <f t="shared" si="31"/>
        <v>91115TL</v>
      </c>
      <c r="B2040" t="s">
        <v>2261</v>
      </c>
      <c r="D2040" t="s">
        <v>1867</v>
      </c>
      <c r="E2040" t="s">
        <v>2256</v>
      </c>
      <c r="F2040" t="s">
        <v>2525</v>
      </c>
      <c r="G2040" s="432">
        <v>484900190.97000003</v>
      </c>
      <c r="H2040" s="432">
        <v>482654948.47000003</v>
      </c>
      <c r="I2040" s="432">
        <v>2245242.5</v>
      </c>
      <c r="J2040" s="432">
        <v>0</v>
      </c>
    </row>
    <row r="2041" spans="1:10" x14ac:dyDescent="0.2">
      <c r="A2041" s="333" t="str">
        <f t="shared" si="31"/>
        <v>91115USD</v>
      </c>
      <c r="B2041" t="s">
        <v>2261</v>
      </c>
      <c r="D2041" t="s">
        <v>2515</v>
      </c>
      <c r="E2041" t="s">
        <v>2256</v>
      </c>
      <c r="F2041" t="s">
        <v>2525</v>
      </c>
      <c r="G2041" s="432">
        <v>1600522.1</v>
      </c>
      <c r="H2041" s="432">
        <v>830815.6</v>
      </c>
      <c r="I2041" s="432">
        <v>769706.5</v>
      </c>
      <c r="J2041" s="432">
        <v>0</v>
      </c>
    </row>
    <row r="2042" spans="1:10" x14ac:dyDescent="0.2">
      <c r="A2042" s="333" t="str">
        <f t="shared" si="31"/>
        <v>91115EUR</v>
      </c>
      <c r="B2042" t="s">
        <v>2261</v>
      </c>
      <c r="D2042" t="s">
        <v>748</v>
      </c>
      <c r="E2042" t="s">
        <v>2256</v>
      </c>
      <c r="F2042" t="s">
        <v>2525</v>
      </c>
      <c r="G2042" s="432">
        <v>26550</v>
      </c>
      <c r="H2042" s="432">
        <v>22400</v>
      </c>
      <c r="I2042" s="432">
        <v>4150</v>
      </c>
      <c r="J2042" s="432">
        <v>0</v>
      </c>
    </row>
    <row r="2043" spans="1:10" x14ac:dyDescent="0.2">
      <c r="A2043" s="333" t="str">
        <f t="shared" si="31"/>
        <v>912TL</v>
      </c>
      <c r="B2043" t="s">
        <v>2262</v>
      </c>
      <c r="D2043" t="s">
        <v>1867</v>
      </c>
      <c r="E2043" t="s">
        <v>2247</v>
      </c>
      <c r="F2043" t="s">
        <v>2525</v>
      </c>
      <c r="G2043" s="432">
        <v>3040556</v>
      </c>
      <c r="H2043" s="432">
        <v>9039166.3800000008</v>
      </c>
      <c r="I2043" s="432">
        <v>0</v>
      </c>
      <c r="J2043" s="432">
        <v>5998610.3799999999</v>
      </c>
    </row>
    <row r="2044" spans="1:10" x14ac:dyDescent="0.2">
      <c r="A2044" s="333" t="str">
        <f t="shared" si="31"/>
        <v>91203TL</v>
      </c>
      <c r="B2044" t="s">
        <v>1787</v>
      </c>
      <c r="D2044" t="s">
        <v>1867</v>
      </c>
      <c r="E2044" t="s">
        <v>1788</v>
      </c>
      <c r="F2044" t="s">
        <v>2525</v>
      </c>
      <c r="G2044" s="432">
        <v>231000</v>
      </c>
      <c r="H2044" s="432">
        <v>231000</v>
      </c>
      <c r="I2044" s="432">
        <v>0</v>
      </c>
      <c r="J2044" s="432">
        <v>0</v>
      </c>
    </row>
    <row r="2045" spans="1:10" x14ac:dyDescent="0.2">
      <c r="A2045" s="333" t="str">
        <f t="shared" si="31"/>
        <v>91211TL</v>
      </c>
      <c r="B2045" t="s">
        <v>3610</v>
      </c>
      <c r="D2045" t="s">
        <v>1867</v>
      </c>
      <c r="E2045" t="s">
        <v>2263</v>
      </c>
      <c r="F2045" t="s">
        <v>2525</v>
      </c>
      <c r="G2045" s="432">
        <v>0</v>
      </c>
      <c r="H2045" s="432">
        <v>30000</v>
      </c>
      <c r="I2045" s="432">
        <v>0</v>
      </c>
      <c r="J2045" s="432">
        <v>30000</v>
      </c>
    </row>
    <row r="2046" spans="1:10" x14ac:dyDescent="0.2">
      <c r="A2046" s="333" t="str">
        <f t="shared" si="31"/>
        <v>91212TL</v>
      </c>
      <c r="B2046" t="s">
        <v>3611</v>
      </c>
      <c r="D2046" t="s">
        <v>1867</v>
      </c>
      <c r="E2046" t="s">
        <v>3612</v>
      </c>
      <c r="F2046" t="s">
        <v>2525</v>
      </c>
      <c r="G2046" s="432">
        <v>0</v>
      </c>
      <c r="H2046" s="432">
        <v>750000</v>
      </c>
      <c r="I2046" s="432">
        <v>0</v>
      </c>
      <c r="J2046" s="432">
        <v>750000</v>
      </c>
    </row>
    <row r="2047" spans="1:10" x14ac:dyDescent="0.2">
      <c r="A2047" s="333" t="str">
        <f t="shared" si="31"/>
        <v>91213TL</v>
      </c>
      <c r="B2047" t="s">
        <v>2264</v>
      </c>
      <c r="D2047" t="s">
        <v>1867</v>
      </c>
      <c r="E2047" t="s">
        <v>2263</v>
      </c>
      <c r="F2047" t="s">
        <v>2525</v>
      </c>
      <c r="G2047" s="432">
        <v>581576</v>
      </c>
      <c r="H2047" s="432">
        <v>2450899.38</v>
      </c>
      <c r="I2047" s="432">
        <v>0</v>
      </c>
      <c r="J2047" s="432">
        <v>1869323.38</v>
      </c>
    </row>
    <row r="2048" spans="1:10" x14ac:dyDescent="0.2">
      <c r="A2048" s="333" t="str">
        <f t="shared" si="31"/>
        <v>91280TL</v>
      </c>
      <c r="B2048" t="s">
        <v>313</v>
      </c>
      <c r="D2048" t="s">
        <v>1867</v>
      </c>
      <c r="E2048" t="s">
        <v>2295</v>
      </c>
      <c r="F2048" t="s">
        <v>2525</v>
      </c>
      <c r="G2048" s="432">
        <v>206000</v>
      </c>
      <c r="H2048" s="432">
        <v>1386000</v>
      </c>
      <c r="I2048" s="432">
        <v>0</v>
      </c>
      <c r="J2048" s="432">
        <v>1180000</v>
      </c>
    </row>
    <row r="2049" spans="1:10" x14ac:dyDescent="0.2">
      <c r="A2049" s="333" t="str">
        <f t="shared" si="31"/>
        <v>91290TL</v>
      </c>
      <c r="B2049" t="s">
        <v>2265</v>
      </c>
      <c r="D2049" t="s">
        <v>1867</v>
      </c>
      <c r="E2049" t="s">
        <v>793</v>
      </c>
      <c r="F2049" t="s">
        <v>2525</v>
      </c>
      <c r="G2049" s="432">
        <v>2021980</v>
      </c>
      <c r="H2049" s="432">
        <v>4191267</v>
      </c>
      <c r="I2049" s="432">
        <v>0</v>
      </c>
      <c r="J2049" s="432">
        <v>2169287</v>
      </c>
    </row>
    <row r="2050" spans="1:10" x14ac:dyDescent="0.2">
      <c r="A2050" s="333" t="str">
        <f t="shared" si="31"/>
        <v>912900TL</v>
      </c>
      <c r="B2050" t="s">
        <v>314</v>
      </c>
      <c r="D2050" t="s">
        <v>1867</v>
      </c>
      <c r="E2050" t="s">
        <v>315</v>
      </c>
      <c r="F2050" t="s">
        <v>2525</v>
      </c>
      <c r="G2050" s="432">
        <v>120000</v>
      </c>
      <c r="H2050" s="432">
        <v>280000</v>
      </c>
      <c r="I2050" s="432">
        <v>0</v>
      </c>
      <c r="J2050" s="432">
        <v>160000</v>
      </c>
    </row>
    <row r="2051" spans="1:10" x14ac:dyDescent="0.2">
      <c r="A2051" s="333" t="str">
        <f t="shared" ref="A2051:A2114" si="32">CONCATENATE(B2051,D2051)</f>
        <v>912901TL</v>
      </c>
      <c r="B2051" t="s">
        <v>2831</v>
      </c>
      <c r="D2051" t="s">
        <v>1867</v>
      </c>
      <c r="E2051" t="s">
        <v>2832</v>
      </c>
      <c r="F2051" t="s">
        <v>2525</v>
      </c>
      <c r="G2051" s="432">
        <v>60000</v>
      </c>
      <c r="H2051" s="432">
        <v>1261500</v>
      </c>
      <c r="I2051" s="432">
        <v>0</v>
      </c>
      <c r="J2051" s="432">
        <v>1201500</v>
      </c>
    </row>
    <row r="2052" spans="1:10" x14ac:dyDescent="0.2">
      <c r="A2052" s="333" t="str">
        <f t="shared" si="32"/>
        <v>9129011TL</v>
      </c>
      <c r="B2052" t="s">
        <v>2833</v>
      </c>
      <c r="D2052" t="s">
        <v>1867</v>
      </c>
      <c r="E2052" t="s">
        <v>2834</v>
      </c>
      <c r="F2052" t="s">
        <v>2525</v>
      </c>
      <c r="G2052" s="432">
        <v>60000</v>
      </c>
      <c r="H2052" s="432">
        <v>1261500</v>
      </c>
      <c r="I2052" s="432">
        <v>0</v>
      </c>
      <c r="J2052" s="432">
        <v>1201500</v>
      </c>
    </row>
    <row r="2053" spans="1:10" x14ac:dyDescent="0.2">
      <c r="A2053" s="333" t="str">
        <f t="shared" si="32"/>
        <v>912903TL</v>
      </c>
      <c r="B2053" t="s">
        <v>2266</v>
      </c>
      <c r="D2053" t="s">
        <v>1867</v>
      </c>
      <c r="E2053" t="s">
        <v>2267</v>
      </c>
      <c r="F2053" t="s">
        <v>2525</v>
      </c>
      <c r="G2053" s="432">
        <v>120000</v>
      </c>
      <c r="H2053" s="432">
        <v>367000</v>
      </c>
      <c r="I2053" s="432">
        <v>0</v>
      </c>
      <c r="J2053" s="432">
        <v>247000</v>
      </c>
    </row>
    <row r="2054" spans="1:10" x14ac:dyDescent="0.2">
      <c r="A2054" s="333" t="str">
        <f t="shared" si="32"/>
        <v>912906TL</v>
      </c>
      <c r="B2054" t="s">
        <v>2835</v>
      </c>
      <c r="D2054" t="s">
        <v>1867</v>
      </c>
      <c r="E2054" t="s">
        <v>2836</v>
      </c>
      <c r="F2054" t="s">
        <v>2525</v>
      </c>
      <c r="G2054" s="432">
        <v>20000</v>
      </c>
      <c r="H2054" s="432">
        <v>60000</v>
      </c>
      <c r="I2054" s="432">
        <v>0</v>
      </c>
      <c r="J2054" s="432">
        <v>40000</v>
      </c>
    </row>
    <row r="2055" spans="1:10" x14ac:dyDescent="0.2">
      <c r="A2055" s="333" t="str">
        <f t="shared" si="32"/>
        <v>912908TL</v>
      </c>
      <c r="B2055" t="s">
        <v>2268</v>
      </c>
      <c r="D2055" t="s">
        <v>1867</v>
      </c>
      <c r="E2055" t="s">
        <v>2269</v>
      </c>
      <c r="F2055" t="s">
        <v>2525</v>
      </c>
      <c r="G2055" s="432">
        <v>993520</v>
      </c>
      <c r="H2055" s="432">
        <v>1106597</v>
      </c>
      <c r="I2055" s="432">
        <v>0</v>
      </c>
      <c r="J2055" s="432">
        <v>113077</v>
      </c>
    </row>
    <row r="2056" spans="1:10" x14ac:dyDescent="0.2">
      <c r="A2056" s="333" t="str">
        <f t="shared" si="32"/>
        <v>9129080TL</v>
      </c>
      <c r="B2056" t="s">
        <v>2270</v>
      </c>
      <c r="D2056" t="s">
        <v>1867</v>
      </c>
      <c r="E2056" t="s">
        <v>2271</v>
      </c>
      <c r="F2056" t="s">
        <v>2525</v>
      </c>
      <c r="G2056" s="432">
        <v>993520</v>
      </c>
      <c r="H2056" s="432">
        <v>1106597</v>
      </c>
      <c r="I2056" s="432">
        <v>0</v>
      </c>
      <c r="J2056" s="432">
        <v>113077</v>
      </c>
    </row>
    <row r="2057" spans="1:10" x14ac:dyDescent="0.2">
      <c r="A2057" s="333" t="str">
        <f t="shared" si="32"/>
        <v>91290801TL</v>
      </c>
      <c r="B2057" t="s">
        <v>2272</v>
      </c>
      <c r="D2057" t="s">
        <v>1867</v>
      </c>
      <c r="E2057" t="s">
        <v>2273</v>
      </c>
      <c r="F2057" t="s">
        <v>2525</v>
      </c>
      <c r="G2057" s="432">
        <v>993520</v>
      </c>
      <c r="H2057" s="432">
        <v>1106597</v>
      </c>
      <c r="I2057" s="432">
        <v>0</v>
      </c>
      <c r="J2057" s="432">
        <v>113077</v>
      </c>
    </row>
    <row r="2058" spans="1:10" x14ac:dyDescent="0.2">
      <c r="A2058" s="333" t="str">
        <f t="shared" si="32"/>
        <v>912909TL</v>
      </c>
      <c r="B2058" t="s">
        <v>2274</v>
      </c>
      <c r="D2058" t="s">
        <v>1867</v>
      </c>
      <c r="E2058" t="s">
        <v>2275</v>
      </c>
      <c r="F2058" t="s">
        <v>2525</v>
      </c>
      <c r="G2058" s="432">
        <v>708460</v>
      </c>
      <c r="H2058" s="432">
        <v>1116170</v>
      </c>
      <c r="I2058" s="432">
        <v>0</v>
      </c>
      <c r="J2058" s="432">
        <v>407710</v>
      </c>
    </row>
    <row r="2059" spans="1:10" x14ac:dyDescent="0.2">
      <c r="A2059" s="333" t="str">
        <f t="shared" si="32"/>
        <v>9129090TL</v>
      </c>
      <c r="B2059" t="s">
        <v>2276</v>
      </c>
      <c r="D2059" t="s">
        <v>1867</v>
      </c>
      <c r="E2059" t="s">
        <v>2277</v>
      </c>
      <c r="F2059" t="s">
        <v>2525</v>
      </c>
      <c r="G2059" s="432">
        <v>614210</v>
      </c>
      <c r="H2059" s="432">
        <v>991920</v>
      </c>
      <c r="I2059" s="432">
        <v>0</v>
      </c>
      <c r="J2059" s="432">
        <v>377710</v>
      </c>
    </row>
    <row r="2060" spans="1:10" x14ac:dyDescent="0.2">
      <c r="A2060" s="333" t="str">
        <f t="shared" si="32"/>
        <v>9129091TL</v>
      </c>
      <c r="B2060" t="s">
        <v>2278</v>
      </c>
      <c r="D2060" t="s">
        <v>1867</v>
      </c>
      <c r="E2060" t="s">
        <v>2279</v>
      </c>
      <c r="F2060" t="s">
        <v>2525</v>
      </c>
      <c r="G2060" s="432">
        <v>75500</v>
      </c>
      <c r="H2060" s="432">
        <v>105500</v>
      </c>
      <c r="I2060" s="432">
        <v>0</v>
      </c>
      <c r="J2060" s="432">
        <v>30000</v>
      </c>
    </row>
    <row r="2061" spans="1:10" x14ac:dyDescent="0.2">
      <c r="A2061" s="333" t="str">
        <f t="shared" si="32"/>
        <v>9129093TL</v>
      </c>
      <c r="B2061" t="s">
        <v>3613</v>
      </c>
      <c r="D2061" t="s">
        <v>1867</v>
      </c>
      <c r="E2061" t="s">
        <v>3614</v>
      </c>
      <c r="F2061" t="s">
        <v>2525</v>
      </c>
      <c r="G2061" s="432">
        <v>18750</v>
      </c>
      <c r="H2061" s="432">
        <v>18750</v>
      </c>
      <c r="I2061" s="432">
        <v>0</v>
      </c>
      <c r="J2061" s="432">
        <v>0</v>
      </c>
    </row>
    <row r="2062" spans="1:10" x14ac:dyDescent="0.2">
      <c r="A2062" s="333" t="str">
        <f t="shared" si="32"/>
        <v>91290931TL</v>
      </c>
      <c r="B2062" t="s">
        <v>3615</v>
      </c>
      <c r="D2062" t="s">
        <v>1867</v>
      </c>
      <c r="E2062" t="s">
        <v>3616</v>
      </c>
      <c r="F2062" t="s">
        <v>2525</v>
      </c>
      <c r="G2062" s="432">
        <v>18750</v>
      </c>
      <c r="H2062" s="432">
        <v>18750</v>
      </c>
      <c r="I2062" s="432">
        <v>0</v>
      </c>
      <c r="J2062" s="432">
        <v>0</v>
      </c>
    </row>
    <row r="2063" spans="1:10" x14ac:dyDescent="0.2">
      <c r="A2063" s="333" t="str">
        <f t="shared" si="32"/>
        <v>913TL</v>
      </c>
      <c r="B2063" t="s">
        <v>2280</v>
      </c>
      <c r="D2063" t="s">
        <v>1867</v>
      </c>
      <c r="E2063" t="s">
        <v>2258</v>
      </c>
      <c r="F2063" t="s">
        <v>2525</v>
      </c>
      <c r="G2063" s="432">
        <v>11754422401.959999</v>
      </c>
      <c r="H2063" s="432">
        <v>11764911968.5</v>
      </c>
      <c r="I2063" s="432">
        <v>0</v>
      </c>
      <c r="J2063" s="432">
        <v>10489566.539999999</v>
      </c>
    </row>
    <row r="2064" spans="1:10" x14ac:dyDescent="0.2">
      <c r="A2064" s="333" t="str">
        <f t="shared" si="32"/>
        <v>91310TL</v>
      </c>
      <c r="B2064" t="s">
        <v>3329</v>
      </c>
      <c r="D2064" t="s">
        <v>1867</v>
      </c>
      <c r="E2064" t="s">
        <v>3330</v>
      </c>
      <c r="F2064" t="s">
        <v>2525</v>
      </c>
      <c r="G2064" s="432">
        <v>27553700</v>
      </c>
      <c r="H2064" s="432">
        <v>27611700</v>
      </c>
      <c r="I2064" s="432">
        <v>0</v>
      </c>
      <c r="J2064" s="432">
        <v>58000</v>
      </c>
    </row>
    <row r="2065" spans="1:10" x14ac:dyDescent="0.2">
      <c r="A2065" s="333" t="str">
        <f t="shared" si="32"/>
        <v>91310USD</v>
      </c>
      <c r="B2065" t="s">
        <v>3329</v>
      </c>
      <c r="D2065" t="s">
        <v>2515</v>
      </c>
      <c r="E2065" t="s">
        <v>3330</v>
      </c>
      <c r="F2065" t="s">
        <v>2525</v>
      </c>
      <c r="G2065" s="432">
        <v>50000</v>
      </c>
      <c r="H2065" s="432">
        <v>70000</v>
      </c>
      <c r="I2065" s="432">
        <v>0</v>
      </c>
      <c r="J2065" s="432">
        <v>20000</v>
      </c>
    </row>
    <row r="2066" spans="1:10" x14ac:dyDescent="0.2">
      <c r="A2066" s="333" t="str">
        <f t="shared" si="32"/>
        <v>91311TL</v>
      </c>
      <c r="B2066" t="s">
        <v>2281</v>
      </c>
      <c r="D2066" t="s">
        <v>1867</v>
      </c>
      <c r="E2066" t="s">
        <v>2282</v>
      </c>
      <c r="F2066" t="s">
        <v>2525</v>
      </c>
      <c r="G2066" s="432">
        <v>892544327.26999998</v>
      </c>
      <c r="H2066" s="432">
        <v>896606131.27999997</v>
      </c>
      <c r="I2066" s="432">
        <v>0</v>
      </c>
      <c r="J2066" s="432">
        <v>4061804.01</v>
      </c>
    </row>
    <row r="2067" spans="1:10" x14ac:dyDescent="0.2">
      <c r="A2067" s="333" t="str">
        <f t="shared" si="32"/>
        <v>91311USD</v>
      </c>
      <c r="B2067" t="s">
        <v>2281</v>
      </c>
      <c r="D2067" t="s">
        <v>2515</v>
      </c>
      <c r="E2067" t="s">
        <v>2282</v>
      </c>
      <c r="F2067" t="s">
        <v>2525</v>
      </c>
      <c r="G2067" s="432">
        <v>234372.02</v>
      </c>
      <c r="H2067" s="432">
        <v>659306.62</v>
      </c>
      <c r="I2067" s="432">
        <v>0</v>
      </c>
      <c r="J2067" s="432">
        <v>424934.6</v>
      </c>
    </row>
    <row r="2068" spans="1:10" x14ac:dyDescent="0.2">
      <c r="A2068" s="333" t="str">
        <f t="shared" si="32"/>
        <v>91311EUR</v>
      </c>
      <c r="B2068" t="s">
        <v>2281</v>
      </c>
      <c r="D2068" t="s">
        <v>748</v>
      </c>
      <c r="E2068" t="s">
        <v>2282</v>
      </c>
      <c r="F2068" t="s">
        <v>2525</v>
      </c>
      <c r="G2068" s="432">
        <v>88200</v>
      </c>
      <c r="H2068" s="432">
        <v>985000</v>
      </c>
      <c r="I2068" s="432">
        <v>0</v>
      </c>
      <c r="J2068" s="432">
        <v>896800</v>
      </c>
    </row>
    <row r="2069" spans="1:10" x14ac:dyDescent="0.2">
      <c r="A2069" s="333" t="str">
        <f t="shared" si="32"/>
        <v>91321TL</v>
      </c>
      <c r="B2069" t="s">
        <v>2283</v>
      </c>
      <c r="D2069" t="s">
        <v>1867</v>
      </c>
      <c r="E2069" t="s">
        <v>2284</v>
      </c>
      <c r="F2069" t="s">
        <v>2525</v>
      </c>
      <c r="G2069" s="432">
        <v>246359596.24000001</v>
      </c>
      <c r="H2069" s="432">
        <v>247522690.53999999</v>
      </c>
      <c r="I2069" s="432">
        <v>0</v>
      </c>
      <c r="J2069" s="432">
        <v>1163094.3</v>
      </c>
    </row>
    <row r="2070" spans="1:10" x14ac:dyDescent="0.2">
      <c r="A2070" s="333" t="str">
        <f t="shared" si="32"/>
        <v>91321USD</v>
      </c>
      <c r="B2070" t="s">
        <v>2283</v>
      </c>
      <c r="D2070" t="s">
        <v>2515</v>
      </c>
      <c r="E2070" t="s">
        <v>2284</v>
      </c>
      <c r="F2070" t="s">
        <v>2525</v>
      </c>
      <c r="G2070" s="432">
        <v>390042.72</v>
      </c>
      <c r="H2070" s="432">
        <v>791109.72</v>
      </c>
      <c r="I2070" s="432">
        <v>0</v>
      </c>
      <c r="J2070" s="432">
        <v>401067</v>
      </c>
    </row>
    <row r="2071" spans="1:10" x14ac:dyDescent="0.2">
      <c r="A2071" s="333" t="str">
        <f t="shared" si="32"/>
        <v>91380TL</v>
      </c>
      <c r="B2071" t="s">
        <v>316</v>
      </c>
      <c r="D2071" t="s">
        <v>1867</v>
      </c>
      <c r="E2071" t="s">
        <v>2295</v>
      </c>
      <c r="F2071" t="s">
        <v>2525</v>
      </c>
      <c r="G2071" s="432">
        <v>990694032.88</v>
      </c>
      <c r="H2071" s="432">
        <v>995356336.74000001</v>
      </c>
      <c r="I2071" s="432">
        <v>0</v>
      </c>
      <c r="J2071" s="432">
        <v>4662303.8600000003</v>
      </c>
    </row>
    <row r="2072" spans="1:10" x14ac:dyDescent="0.2">
      <c r="A2072" s="333" t="str">
        <f t="shared" si="32"/>
        <v>91380USD</v>
      </c>
      <c r="B2072" t="s">
        <v>316</v>
      </c>
      <c r="D2072" t="s">
        <v>2515</v>
      </c>
      <c r="E2072" t="s">
        <v>2295</v>
      </c>
      <c r="F2072" t="s">
        <v>2525</v>
      </c>
      <c r="G2072" s="432">
        <v>46500</v>
      </c>
      <c r="H2072" s="432">
        <v>1593000</v>
      </c>
      <c r="I2072" s="432">
        <v>0</v>
      </c>
      <c r="J2072" s="432">
        <v>1546500</v>
      </c>
    </row>
    <row r="2073" spans="1:10" x14ac:dyDescent="0.2">
      <c r="A2073" s="333" t="str">
        <f t="shared" si="32"/>
        <v>91380EUR</v>
      </c>
      <c r="B2073" t="s">
        <v>316</v>
      </c>
      <c r="D2073" t="s">
        <v>748</v>
      </c>
      <c r="E2073" t="s">
        <v>2295</v>
      </c>
      <c r="F2073" t="s">
        <v>2525</v>
      </c>
      <c r="G2073" s="432">
        <v>69493.5</v>
      </c>
      <c r="H2073" s="432">
        <v>125737</v>
      </c>
      <c r="I2073" s="432">
        <v>0</v>
      </c>
      <c r="J2073" s="432">
        <v>56243.5</v>
      </c>
    </row>
    <row r="2074" spans="1:10" x14ac:dyDescent="0.2">
      <c r="A2074" s="333" t="str">
        <f t="shared" si="32"/>
        <v>91390TL</v>
      </c>
      <c r="B2074" t="s">
        <v>2285</v>
      </c>
      <c r="D2074" t="s">
        <v>1867</v>
      </c>
      <c r="E2074" t="s">
        <v>793</v>
      </c>
      <c r="F2074" t="s">
        <v>2525</v>
      </c>
      <c r="G2074" s="432">
        <v>9597270745.5699997</v>
      </c>
      <c r="H2074" s="432">
        <v>9597815109.9400005</v>
      </c>
      <c r="I2074" s="432">
        <v>0</v>
      </c>
      <c r="J2074" s="432">
        <v>544364.37</v>
      </c>
    </row>
    <row r="2075" spans="1:10" x14ac:dyDescent="0.2">
      <c r="A2075" s="333" t="str">
        <f t="shared" si="32"/>
        <v>913901TL</v>
      </c>
      <c r="B2075" t="s">
        <v>3617</v>
      </c>
      <c r="D2075" t="s">
        <v>1867</v>
      </c>
      <c r="E2075" t="s">
        <v>2832</v>
      </c>
      <c r="F2075" t="s">
        <v>2525</v>
      </c>
      <c r="G2075" s="432">
        <v>10373750</v>
      </c>
      <c r="H2075" s="432">
        <v>10373750</v>
      </c>
      <c r="I2075" s="432">
        <v>0</v>
      </c>
      <c r="J2075" s="432">
        <v>0</v>
      </c>
    </row>
    <row r="2076" spans="1:10" x14ac:dyDescent="0.2">
      <c r="A2076" s="333" t="str">
        <f t="shared" si="32"/>
        <v>9139011TL</v>
      </c>
      <c r="B2076" t="s">
        <v>3618</v>
      </c>
      <c r="D2076" t="s">
        <v>1867</v>
      </c>
      <c r="E2076" t="s">
        <v>3619</v>
      </c>
      <c r="F2076" t="s">
        <v>2525</v>
      </c>
      <c r="G2076" s="432">
        <v>10373750</v>
      </c>
      <c r="H2076" s="432">
        <v>10373750</v>
      </c>
      <c r="I2076" s="432">
        <v>0</v>
      </c>
      <c r="J2076" s="432">
        <v>0</v>
      </c>
    </row>
    <row r="2077" spans="1:10" x14ac:dyDescent="0.2">
      <c r="A2077" s="333" t="str">
        <f t="shared" si="32"/>
        <v>9139011USD</v>
      </c>
      <c r="B2077" t="s">
        <v>3618</v>
      </c>
      <c r="D2077" t="s">
        <v>2515</v>
      </c>
      <c r="E2077" t="s">
        <v>3619</v>
      </c>
      <c r="F2077" t="s">
        <v>2525</v>
      </c>
      <c r="G2077" s="432">
        <v>250000</v>
      </c>
      <c r="H2077" s="432">
        <v>250000</v>
      </c>
      <c r="I2077" s="432">
        <v>0</v>
      </c>
      <c r="J2077" s="432">
        <v>0</v>
      </c>
    </row>
    <row r="2078" spans="1:10" x14ac:dyDescent="0.2">
      <c r="A2078" s="333" t="str">
        <f t="shared" si="32"/>
        <v>913903TL</v>
      </c>
      <c r="B2078" t="s">
        <v>317</v>
      </c>
      <c r="D2078" t="s">
        <v>1867</v>
      </c>
      <c r="E2078" t="s">
        <v>2267</v>
      </c>
      <c r="F2078" t="s">
        <v>2525</v>
      </c>
      <c r="G2078" s="432">
        <v>9495639340</v>
      </c>
      <c r="H2078" s="432">
        <v>9495639340</v>
      </c>
      <c r="I2078" s="432">
        <v>0</v>
      </c>
      <c r="J2078" s="432">
        <v>0</v>
      </c>
    </row>
    <row r="2079" spans="1:10" x14ac:dyDescent="0.2">
      <c r="A2079" s="333" t="str">
        <f t="shared" si="32"/>
        <v>913903EUR</v>
      </c>
      <c r="B2079" t="s">
        <v>317</v>
      </c>
      <c r="D2079" t="s">
        <v>748</v>
      </c>
      <c r="E2079" t="s">
        <v>2267</v>
      </c>
      <c r="F2079" t="s">
        <v>2525</v>
      </c>
      <c r="G2079" s="432">
        <v>18700000</v>
      </c>
      <c r="H2079" s="432">
        <v>18700000</v>
      </c>
      <c r="I2079" s="432">
        <v>0</v>
      </c>
      <c r="J2079" s="432">
        <v>0</v>
      </c>
    </row>
    <row r="2080" spans="1:10" x14ac:dyDescent="0.2">
      <c r="A2080" s="333" t="str">
        <f t="shared" si="32"/>
        <v>913905TL</v>
      </c>
      <c r="B2080" t="s">
        <v>3620</v>
      </c>
      <c r="D2080" t="s">
        <v>1867</v>
      </c>
      <c r="E2080" t="s">
        <v>3621</v>
      </c>
      <c r="F2080" t="s">
        <v>2525</v>
      </c>
      <c r="G2080" s="432">
        <v>14747000</v>
      </c>
      <c r="H2080" s="432">
        <v>14892000</v>
      </c>
      <c r="I2080" s="432">
        <v>0</v>
      </c>
      <c r="J2080" s="432">
        <v>145000</v>
      </c>
    </row>
    <row r="2081" spans="1:10" x14ac:dyDescent="0.2">
      <c r="A2081" s="333" t="str">
        <f t="shared" si="32"/>
        <v>913905USD</v>
      </c>
      <c r="B2081" t="s">
        <v>3620</v>
      </c>
      <c r="D2081" t="s">
        <v>2515</v>
      </c>
      <c r="E2081" t="s">
        <v>3621</v>
      </c>
      <c r="F2081" t="s">
        <v>2525</v>
      </c>
      <c r="G2081" s="432">
        <v>0</v>
      </c>
      <c r="H2081" s="432">
        <v>50000</v>
      </c>
      <c r="I2081" s="432">
        <v>0</v>
      </c>
      <c r="J2081" s="432">
        <v>50000</v>
      </c>
    </row>
    <row r="2082" spans="1:10" x14ac:dyDescent="0.2">
      <c r="A2082" s="333" t="str">
        <f t="shared" si="32"/>
        <v>913908TL</v>
      </c>
      <c r="B2082" t="s">
        <v>3622</v>
      </c>
      <c r="D2082" t="s">
        <v>1867</v>
      </c>
      <c r="E2082" t="s">
        <v>2269</v>
      </c>
      <c r="F2082" t="s">
        <v>2525</v>
      </c>
      <c r="G2082" s="432">
        <v>8000</v>
      </c>
      <c r="H2082" s="432">
        <v>8000</v>
      </c>
      <c r="I2082" s="432">
        <v>0</v>
      </c>
      <c r="J2082" s="432">
        <v>0</v>
      </c>
    </row>
    <row r="2083" spans="1:10" x14ac:dyDescent="0.2">
      <c r="A2083" s="333" t="str">
        <f t="shared" si="32"/>
        <v>9139080TL</v>
      </c>
      <c r="B2083" t="s">
        <v>3623</v>
      </c>
      <c r="D2083" t="s">
        <v>1867</v>
      </c>
      <c r="E2083" t="s">
        <v>2271</v>
      </c>
      <c r="F2083" t="s">
        <v>2525</v>
      </c>
      <c r="G2083" s="432">
        <v>8000</v>
      </c>
      <c r="H2083" s="432">
        <v>8000</v>
      </c>
      <c r="I2083" s="432">
        <v>0</v>
      </c>
      <c r="J2083" s="432">
        <v>0</v>
      </c>
    </row>
    <row r="2084" spans="1:10" x14ac:dyDescent="0.2">
      <c r="A2084" s="333" t="str">
        <f t="shared" si="32"/>
        <v>91390801TL</v>
      </c>
      <c r="B2084" t="s">
        <v>3624</v>
      </c>
      <c r="D2084" t="s">
        <v>1867</v>
      </c>
      <c r="E2084" t="s">
        <v>2273</v>
      </c>
      <c r="F2084" t="s">
        <v>2525</v>
      </c>
      <c r="G2084" s="432">
        <v>8000</v>
      </c>
      <c r="H2084" s="432">
        <v>8000</v>
      </c>
      <c r="I2084" s="432">
        <v>0</v>
      </c>
      <c r="J2084" s="432">
        <v>0</v>
      </c>
    </row>
    <row r="2085" spans="1:10" x14ac:dyDescent="0.2">
      <c r="A2085" s="333" t="str">
        <f t="shared" si="32"/>
        <v>91390801EUR</v>
      </c>
      <c r="B2085" t="s">
        <v>3624</v>
      </c>
      <c r="D2085" t="s">
        <v>748</v>
      </c>
      <c r="E2085" t="s">
        <v>2273</v>
      </c>
      <c r="F2085" t="s">
        <v>2525</v>
      </c>
      <c r="G2085" s="432">
        <v>8000</v>
      </c>
      <c r="H2085" s="432">
        <v>8000</v>
      </c>
      <c r="I2085" s="432">
        <v>0</v>
      </c>
      <c r="J2085" s="432">
        <v>0</v>
      </c>
    </row>
    <row r="2086" spans="1:10" x14ac:dyDescent="0.2">
      <c r="A2086" s="333" t="str">
        <f t="shared" si="32"/>
        <v>913909TL</v>
      </c>
      <c r="B2086" t="s">
        <v>2286</v>
      </c>
      <c r="D2086" t="s">
        <v>1867</v>
      </c>
      <c r="E2086" t="s">
        <v>2287</v>
      </c>
      <c r="F2086" t="s">
        <v>2525</v>
      </c>
      <c r="G2086" s="432">
        <v>76502655.569999993</v>
      </c>
      <c r="H2086" s="432">
        <v>76902019.939999998</v>
      </c>
      <c r="I2086" s="432">
        <v>0</v>
      </c>
      <c r="J2086" s="432">
        <v>399364.37</v>
      </c>
    </row>
    <row r="2087" spans="1:10" x14ac:dyDescent="0.2">
      <c r="A2087" s="333" t="str">
        <f t="shared" si="32"/>
        <v>9139090TL</v>
      </c>
      <c r="B2087" t="s">
        <v>1789</v>
      </c>
      <c r="D2087" t="s">
        <v>1867</v>
      </c>
      <c r="E2087" t="s">
        <v>1790</v>
      </c>
      <c r="F2087" t="s">
        <v>2525</v>
      </c>
      <c r="G2087" s="432">
        <v>39406957.340000004</v>
      </c>
      <c r="H2087" s="432">
        <v>39673018.75</v>
      </c>
      <c r="I2087" s="432">
        <v>0</v>
      </c>
      <c r="J2087" s="432">
        <v>266061.40999999997</v>
      </c>
    </row>
    <row r="2088" spans="1:10" x14ac:dyDescent="0.2">
      <c r="A2088" s="333" t="str">
        <f t="shared" si="32"/>
        <v>9139090USD</v>
      </c>
      <c r="B2088" t="s">
        <v>1789</v>
      </c>
      <c r="D2088" t="s">
        <v>2515</v>
      </c>
      <c r="E2088" t="s">
        <v>1790</v>
      </c>
      <c r="F2088" t="s">
        <v>2525</v>
      </c>
      <c r="G2088" s="432">
        <v>2532.86</v>
      </c>
      <c r="H2088" s="432">
        <v>33182.86</v>
      </c>
      <c r="I2088" s="432">
        <v>0</v>
      </c>
      <c r="J2088" s="432">
        <v>30650</v>
      </c>
    </row>
    <row r="2089" spans="1:10" x14ac:dyDescent="0.2">
      <c r="A2089" s="333" t="str">
        <f t="shared" si="32"/>
        <v>9139090GBP</v>
      </c>
      <c r="B2089" t="s">
        <v>1789</v>
      </c>
      <c r="D2089" t="s">
        <v>747</v>
      </c>
      <c r="E2089" t="s">
        <v>1790</v>
      </c>
      <c r="F2089" t="s">
        <v>2525</v>
      </c>
      <c r="G2089" s="432">
        <v>30000</v>
      </c>
      <c r="H2089" s="432">
        <v>30000</v>
      </c>
      <c r="I2089" s="432">
        <v>0</v>
      </c>
      <c r="J2089" s="432">
        <v>0</v>
      </c>
    </row>
    <row r="2090" spans="1:10" x14ac:dyDescent="0.2">
      <c r="A2090" s="333" t="str">
        <f t="shared" si="32"/>
        <v>9139090CHF</v>
      </c>
      <c r="B2090" t="s">
        <v>1789</v>
      </c>
      <c r="D2090" t="s">
        <v>785</v>
      </c>
      <c r="E2090" t="s">
        <v>1790</v>
      </c>
      <c r="F2090" t="s">
        <v>2525</v>
      </c>
      <c r="G2090" s="432">
        <v>0</v>
      </c>
      <c r="H2090" s="432">
        <v>40306.15</v>
      </c>
      <c r="I2090" s="432">
        <v>0</v>
      </c>
      <c r="J2090" s="432">
        <v>40306.15</v>
      </c>
    </row>
    <row r="2091" spans="1:10" x14ac:dyDescent="0.2">
      <c r="A2091" s="333" t="str">
        <f t="shared" si="32"/>
        <v>9139090EUR</v>
      </c>
      <c r="B2091" t="s">
        <v>1789</v>
      </c>
      <c r="D2091" t="s">
        <v>748</v>
      </c>
      <c r="E2091" t="s">
        <v>1790</v>
      </c>
      <c r="F2091" t="s">
        <v>2525</v>
      </c>
      <c r="G2091" s="432">
        <v>22593.759999999998</v>
      </c>
      <c r="H2091" s="432">
        <v>41659.9</v>
      </c>
      <c r="I2091" s="432">
        <v>0</v>
      </c>
      <c r="J2091" s="432">
        <v>19066.14</v>
      </c>
    </row>
    <row r="2092" spans="1:10" x14ac:dyDescent="0.2">
      <c r="A2092" s="333" t="str">
        <f t="shared" si="32"/>
        <v>9139091TL</v>
      </c>
      <c r="B2092" t="s">
        <v>2288</v>
      </c>
      <c r="D2092" t="s">
        <v>1867</v>
      </c>
      <c r="E2092" t="s">
        <v>2279</v>
      </c>
      <c r="F2092" t="s">
        <v>2525</v>
      </c>
      <c r="G2092" s="432">
        <v>37095698.229999997</v>
      </c>
      <c r="H2092" s="432">
        <v>37229001.189999998</v>
      </c>
      <c r="I2092" s="432">
        <v>0</v>
      </c>
      <c r="J2092" s="432">
        <v>133302.96</v>
      </c>
    </row>
    <row r="2093" spans="1:10" x14ac:dyDescent="0.2">
      <c r="A2093" s="333" t="str">
        <f t="shared" si="32"/>
        <v>9139091EUR</v>
      </c>
      <c r="B2093" t="s">
        <v>2288</v>
      </c>
      <c r="D2093" t="s">
        <v>748</v>
      </c>
      <c r="E2093" t="s">
        <v>2279</v>
      </c>
      <c r="F2093" t="s">
        <v>2525</v>
      </c>
      <c r="G2093" s="432">
        <v>55450</v>
      </c>
      <c r="H2093" s="432">
        <v>97700</v>
      </c>
      <c r="I2093" s="432">
        <v>0</v>
      </c>
      <c r="J2093" s="432">
        <v>42250</v>
      </c>
    </row>
    <row r="2094" spans="1:10" x14ac:dyDescent="0.2">
      <c r="A2094" s="333" t="str">
        <f t="shared" si="32"/>
        <v>930TL</v>
      </c>
      <c r="B2094" t="s">
        <v>1791</v>
      </c>
      <c r="D2094" t="s">
        <v>1867</v>
      </c>
      <c r="E2094" t="s">
        <v>2290</v>
      </c>
      <c r="F2094" t="s">
        <v>2525</v>
      </c>
      <c r="G2094" s="432">
        <v>262200</v>
      </c>
      <c r="H2094" s="432">
        <v>262200</v>
      </c>
      <c r="I2094" s="432">
        <v>0</v>
      </c>
      <c r="J2094" s="432">
        <v>0</v>
      </c>
    </row>
    <row r="2095" spans="1:10" x14ac:dyDescent="0.2">
      <c r="A2095" s="333" t="str">
        <f t="shared" si="32"/>
        <v>93002TL</v>
      </c>
      <c r="B2095" t="s">
        <v>3625</v>
      </c>
      <c r="D2095" t="s">
        <v>1867</v>
      </c>
      <c r="E2095" t="s">
        <v>2292</v>
      </c>
      <c r="F2095" t="s">
        <v>2525</v>
      </c>
      <c r="G2095" s="432">
        <v>262200</v>
      </c>
      <c r="H2095" s="432">
        <v>262200</v>
      </c>
      <c r="I2095" s="432">
        <v>0</v>
      </c>
      <c r="J2095" s="432">
        <v>0</v>
      </c>
    </row>
    <row r="2096" spans="1:10" x14ac:dyDescent="0.2">
      <c r="A2096" s="333" t="str">
        <f t="shared" si="32"/>
        <v>93002TL</v>
      </c>
      <c r="B2096" t="s">
        <v>3625</v>
      </c>
      <c r="C2096" t="s">
        <v>3626</v>
      </c>
      <c r="D2096" t="s">
        <v>1867</v>
      </c>
      <c r="E2096" t="s">
        <v>3627</v>
      </c>
      <c r="F2096" t="s">
        <v>2525</v>
      </c>
      <c r="G2096" s="432">
        <v>262200</v>
      </c>
      <c r="H2096" s="432">
        <v>262200</v>
      </c>
      <c r="I2096" s="432">
        <v>0</v>
      </c>
      <c r="J2096" s="432">
        <v>0</v>
      </c>
    </row>
    <row r="2097" spans="1:10" x14ac:dyDescent="0.2">
      <c r="A2097" s="333" t="str">
        <f t="shared" si="32"/>
        <v>931TL</v>
      </c>
      <c r="B2097" t="s">
        <v>2289</v>
      </c>
      <c r="D2097" t="s">
        <v>1867</v>
      </c>
      <c r="E2097" t="s">
        <v>2290</v>
      </c>
      <c r="F2097" t="s">
        <v>2525</v>
      </c>
      <c r="G2097" s="432">
        <v>2974674051.71</v>
      </c>
      <c r="H2097" s="432">
        <v>2961327871.52</v>
      </c>
      <c r="I2097" s="432">
        <v>13346180.189999999</v>
      </c>
      <c r="J2097" s="432">
        <v>0</v>
      </c>
    </row>
    <row r="2098" spans="1:10" x14ac:dyDescent="0.2">
      <c r="A2098" s="333" t="str">
        <f t="shared" si="32"/>
        <v>93102TL</v>
      </c>
      <c r="B2098" t="s">
        <v>2291</v>
      </c>
      <c r="D2098" t="s">
        <v>1867</v>
      </c>
      <c r="E2098" t="s">
        <v>2292</v>
      </c>
      <c r="F2098" t="s">
        <v>2525</v>
      </c>
      <c r="G2098" s="432">
        <v>2974674051.71</v>
      </c>
      <c r="H2098" s="432">
        <v>2961327871.52</v>
      </c>
      <c r="I2098" s="432">
        <v>13346180.189999999</v>
      </c>
      <c r="J2098" s="432">
        <v>0</v>
      </c>
    </row>
    <row r="2099" spans="1:10" x14ac:dyDescent="0.2">
      <c r="A2099" s="333" t="str">
        <f t="shared" si="32"/>
        <v>93102USD</v>
      </c>
      <c r="B2099" t="s">
        <v>2291</v>
      </c>
      <c r="D2099" t="s">
        <v>2515</v>
      </c>
      <c r="E2099" t="s">
        <v>2292</v>
      </c>
      <c r="F2099" t="s">
        <v>2525</v>
      </c>
      <c r="G2099" s="432">
        <v>22361780.640000001</v>
      </c>
      <c r="H2099" s="432">
        <v>17759649.539999999</v>
      </c>
      <c r="I2099" s="432">
        <v>4602131.0999999996</v>
      </c>
      <c r="J2099" s="432">
        <v>0</v>
      </c>
    </row>
    <row r="2100" spans="1:10" x14ac:dyDescent="0.2">
      <c r="A2100" s="333" t="str">
        <f t="shared" si="32"/>
        <v>93102EUR</v>
      </c>
      <c r="B2100" t="s">
        <v>2291</v>
      </c>
      <c r="D2100" t="s">
        <v>748</v>
      </c>
      <c r="E2100" t="s">
        <v>2292</v>
      </c>
      <c r="F2100" t="s">
        <v>2525</v>
      </c>
      <c r="G2100" s="432">
        <v>1009303.1</v>
      </c>
      <c r="H2100" s="432">
        <v>1009303.1</v>
      </c>
      <c r="I2100" s="432">
        <v>0</v>
      </c>
      <c r="J2100" s="432">
        <v>0</v>
      </c>
    </row>
    <row r="2101" spans="1:10" x14ac:dyDescent="0.2">
      <c r="A2101" s="333" t="str">
        <f t="shared" si="32"/>
        <v>93102TL</v>
      </c>
      <c r="B2101" t="s">
        <v>2291</v>
      </c>
      <c r="C2101" t="s">
        <v>3628</v>
      </c>
      <c r="D2101" t="s">
        <v>1867</v>
      </c>
      <c r="E2101" t="s">
        <v>3629</v>
      </c>
      <c r="F2101" t="s">
        <v>2525</v>
      </c>
      <c r="G2101" s="432">
        <v>6773315.0099999998</v>
      </c>
      <c r="H2101" s="432">
        <v>6773315.0099999998</v>
      </c>
      <c r="I2101" s="432">
        <v>0</v>
      </c>
      <c r="J2101" s="432">
        <v>0</v>
      </c>
    </row>
    <row r="2102" spans="1:10" x14ac:dyDescent="0.2">
      <c r="A2102" s="333" t="str">
        <f t="shared" si="32"/>
        <v>93102EUR</v>
      </c>
      <c r="B2102" t="s">
        <v>2291</v>
      </c>
      <c r="C2102" t="s">
        <v>3628</v>
      </c>
      <c r="D2102" t="s">
        <v>748</v>
      </c>
      <c r="E2102" t="s">
        <v>3629</v>
      </c>
      <c r="F2102" t="s">
        <v>2525</v>
      </c>
      <c r="G2102" s="432">
        <v>46022.5</v>
      </c>
      <c r="H2102" s="432">
        <v>46022.5</v>
      </c>
      <c r="I2102" s="432">
        <v>0</v>
      </c>
      <c r="J2102" s="432">
        <v>0</v>
      </c>
    </row>
    <row r="2103" spans="1:10" x14ac:dyDescent="0.2">
      <c r="A2103" s="333" t="str">
        <f t="shared" si="32"/>
        <v>93102TL</v>
      </c>
      <c r="B2103" t="s">
        <v>2291</v>
      </c>
      <c r="C2103" t="s">
        <v>3630</v>
      </c>
      <c r="D2103" t="s">
        <v>1867</v>
      </c>
      <c r="E2103" t="s">
        <v>1914</v>
      </c>
      <c r="F2103" t="s">
        <v>2525</v>
      </c>
      <c r="G2103" s="432">
        <v>10289018.630000001</v>
      </c>
      <c r="H2103" s="432">
        <v>10289018.630000001</v>
      </c>
      <c r="I2103" s="432">
        <v>0</v>
      </c>
      <c r="J2103" s="432">
        <v>0</v>
      </c>
    </row>
    <row r="2104" spans="1:10" x14ac:dyDescent="0.2">
      <c r="A2104" s="333" t="str">
        <f t="shared" si="32"/>
        <v>93102EUR</v>
      </c>
      <c r="B2104" t="s">
        <v>2291</v>
      </c>
      <c r="C2104" t="s">
        <v>3630</v>
      </c>
      <c r="D2104" t="s">
        <v>748</v>
      </c>
      <c r="E2104" t="s">
        <v>1914</v>
      </c>
      <c r="F2104" t="s">
        <v>2525</v>
      </c>
      <c r="G2104" s="432">
        <v>46478.8</v>
      </c>
      <c r="H2104" s="432">
        <v>46478.8</v>
      </c>
      <c r="I2104" s="432">
        <v>0</v>
      </c>
      <c r="J2104" s="432">
        <v>0</v>
      </c>
    </row>
    <row r="2105" spans="1:10" x14ac:dyDescent="0.2">
      <c r="A2105" s="333" t="str">
        <f t="shared" si="32"/>
        <v>93102TL</v>
      </c>
      <c r="B2105" t="s">
        <v>2291</v>
      </c>
      <c r="C2105" t="s">
        <v>1913</v>
      </c>
      <c r="D2105" t="s">
        <v>1867</v>
      </c>
      <c r="E2105" t="s">
        <v>1914</v>
      </c>
      <c r="F2105" t="s">
        <v>2525</v>
      </c>
      <c r="G2105" s="432">
        <v>2957611718.0700002</v>
      </c>
      <c r="H2105" s="432">
        <v>2944265537.8800001</v>
      </c>
      <c r="I2105" s="432">
        <v>13346180.189999999</v>
      </c>
      <c r="J2105" s="432">
        <v>0</v>
      </c>
    </row>
    <row r="2106" spans="1:10" x14ac:dyDescent="0.2">
      <c r="A2106" s="333" t="str">
        <f t="shared" si="32"/>
        <v>93102USD</v>
      </c>
      <c r="B2106" t="s">
        <v>2291</v>
      </c>
      <c r="C2106" t="s">
        <v>1913</v>
      </c>
      <c r="D2106" t="s">
        <v>2515</v>
      </c>
      <c r="E2106" t="s">
        <v>1914</v>
      </c>
      <c r="F2106" t="s">
        <v>2525</v>
      </c>
      <c r="G2106" s="432">
        <v>22361780.640000001</v>
      </c>
      <c r="H2106" s="432">
        <v>17759649.539999999</v>
      </c>
      <c r="I2106" s="432">
        <v>4602131.0999999996</v>
      </c>
      <c r="J2106" s="432">
        <v>0</v>
      </c>
    </row>
    <row r="2107" spans="1:10" x14ac:dyDescent="0.2">
      <c r="A2107" s="333" t="str">
        <f t="shared" si="32"/>
        <v>93102EUR</v>
      </c>
      <c r="B2107" t="s">
        <v>2291</v>
      </c>
      <c r="C2107" t="s">
        <v>1913</v>
      </c>
      <c r="D2107" t="s">
        <v>748</v>
      </c>
      <c r="E2107" t="s">
        <v>1914</v>
      </c>
      <c r="F2107" t="s">
        <v>2525</v>
      </c>
      <c r="G2107" s="432">
        <v>916801.8</v>
      </c>
      <c r="H2107" s="432">
        <v>916801.8</v>
      </c>
      <c r="I2107" s="432">
        <v>0</v>
      </c>
      <c r="J2107" s="432">
        <v>0</v>
      </c>
    </row>
    <row r="2108" spans="1:10" x14ac:dyDescent="0.2">
      <c r="A2108" s="333" t="str">
        <f t="shared" si="32"/>
        <v>932TL</v>
      </c>
      <c r="B2108" t="s">
        <v>3631</v>
      </c>
      <c r="D2108" t="s">
        <v>1867</v>
      </c>
      <c r="E2108" t="s">
        <v>2290</v>
      </c>
      <c r="F2108" t="s">
        <v>2525</v>
      </c>
      <c r="G2108" s="432">
        <v>262200</v>
      </c>
      <c r="H2108" s="432">
        <v>262200</v>
      </c>
      <c r="I2108" s="432">
        <v>0</v>
      </c>
      <c r="J2108" s="432">
        <v>0</v>
      </c>
    </row>
    <row r="2109" spans="1:10" x14ac:dyDescent="0.2">
      <c r="A2109" s="333" t="str">
        <f t="shared" si="32"/>
        <v>93220TL</v>
      </c>
      <c r="B2109" t="s">
        <v>3632</v>
      </c>
      <c r="D2109" t="s">
        <v>1867</v>
      </c>
      <c r="E2109" t="s">
        <v>2295</v>
      </c>
      <c r="F2109" t="s">
        <v>2525</v>
      </c>
      <c r="G2109" s="432">
        <v>262200</v>
      </c>
      <c r="H2109" s="432">
        <v>262200</v>
      </c>
      <c r="I2109" s="432">
        <v>0</v>
      </c>
      <c r="J2109" s="432">
        <v>0</v>
      </c>
    </row>
    <row r="2110" spans="1:10" x14ac:dyDescent="0.2">
      <c r="A2110" s="333" t="str">
        <f t="shared" si="32"/>
        <v>933TL</v>
      </c>
      <c r="B2110" t="s">
        <v>2293</v>
      </c>
      <c r="D2110" t="s">
        <v>1867</v>
      </c>
      <c r="E2110" t="s">
        <v>2290</v>
      </c>
      <c r="F2110" t="s">
        <v>2525</v>
      </c>
      <c r="G2110" s="432">
        <v>2961327872.4499998</v>
      </c>
      <c r="H2110" s="432">
        <v>2974674052.6399999</v>
      </c>
      <c r="I2110" s="432">
        <v>0</v>
      </c>
      <c r="J2110" s="432">
        <v>13346180.189999999</v>
      </c>
    </row>
    <row r="2111" spans="1:10" x14ac:dyDescent="0.2">
      <c r="A2111" s="333" t="str">
        <f t="shared" si="32"/>
        <v>93320TL</v>
      </c>
      <c r="B2111" t="s">
        <v>2294</v>
      </c>
      <c r="D2111" t="s">
        <v>1867</v>
      </c>
      <c r="E2111" t="s">
        <v>2295</v>
      </c>
      <c r="F2111" t="s">
        <v>2525</v>
      </c>
      <c r="G2111" s="432">
        <v>2961327872.4499998</v>
      </c>
      <c r="H2111" s="432">
        <v>2974674052.6399999</v>
      </c>
      <c r="I2111" s="432">
        <v>0</v>
      </c>
      <c r="J2111" s="432">
        <v>13346180.189999999</v>
      </c>
    </row>
    <row r="2112" spans="1:10" x14ac:dyDescent="0.2">
      <c r="A2112" s="333" t="str">
        <f t="shared" si="32"/>
        <v>93320USD</v>
      </c>
      <c r="B2112" t="s">
        <v>2294</v>
      </c>
      <c r="D2112" t="s">
        <v>2515</v>
      </c>
      <c r="E2112" t="s">
        <v>2295</v>
      </c>
      <c r="F2112" t="s">
        <v>2525</v>
      </c>
      <c r="G2112" s="432">
        <v>17759649.539999999</v>
      </c>
      <c r="H2112" s="432">
        <v>22361780.640000001</v>
      </c>
      <c r="I2112" s="432">
        <v>0</v>
      </c>
      <c r="J2112" s="432">
        <v>4602131.0999999996</v>
      </c>
    </row>
    <row r="2113" spans="1:10" x14ac:dyDescent="0.2">
      <c r="A2113" s="333" t="str">
        <f t="shared" si="32"/>
        <v>93320EUR</v>
      </c>
      <c r="B2113" t="s">
        <v>2294</v>
      </c>
      <c r="D2113" t="s">
        <v>748</v>
      </c>
      <c r="E2113" t="s">
        <v>2295</v>
      </c>
      <c r="F2113" t="s">
        <v>2525</v>
      </c>
      <c r="G2113" s="432">
        <v>1009303.1</v>
      </c>
      <c r="H2113" s="432">
        <v>1009303.1</v>
      </c>
      <c r="I2113" s="432">
        <v>0</v>
      </c>
      <c r="J2113" s="432">
        <v>0</v>
      </c>
    </row>
    <row r="2114" spans="1:10" x14ac:dyDescent="0.2">
      <c r="A2114" s="333" t="str">
        <f t="shared" si="32"/>
        <v>960TL</v>
      </c>
      <c r="B2114" t="s">
        <v>2837</v>
      </c>
      <c r="D2114" t="s">
        <v>1867</v>
      </c>
      <c r="E2114" t="s">
        <v>2838</v>
      </c>
      <c r="F2114" t="s">
        <v>2525</v>
      </c>
      <c r="G2114" s="432">
        <v>5718370.6299999999</v>
      </c>
      <c r="H2114" s="432">
        <v>5718370.6299999999</v>
      </c>
      <c r="I2114" s="432">
        <v>0</v>
      </c>
      <c r="J2114" s="432">
        <v>0</v>
      </c>
    </row>
    <row r="2115" spans="1:10" x14ac:dyDescent="0.2">
      <c r="A2115" s="333" t="str">
        <f t="shared" ref="A2115:A2178" si="33">CONCATENATE(B2115,D2115)</f>
        <v>96000TL</v>
      </c>
      <c r="B2115" t="s">
        <v>2839</v>
      </c>
      <c r="D2115" t="s">
        <v>1867</v>
      </c>
      <c r="E2115" t="s">
        <v>2840</v>
      </c>
      <c r="F2115" t="s">
        <v>2525</v>
      </c>
      <c r="G2115" s="432">
        <v>5718370.6299999999</v>
      </c>
      <c r="H2115" s="432">
        <v>5718370.6299999999</v>
      </c>
      <c r="I2115" s="432">
        <v>0</v>
      </c>
      <c r="J2115" s="432">
        <v>0</v>
      </c>
    </row>
    <row r="2116" spans="1:10" x14ac:dyDescent="0.2">
      <c r="A2116" s="333" t="str">
        <f t="shared" si="33"/>
        <v>96000TL</v>
      </c>
      <c r="B2116" t="s">
        <v>2839</v>
      </c>
      <c r="C2116" t="s">
        <v>2841</v>
      </c>
      <c r="D2116" t="s">
        <v>1867</v>
      </c>
      <c r="E2116" t="s">
        <v>2842</v>
      </c>
      <c r="F2116" t="s">
        <v>2525</v>
      </c>
      <c r="G2116" s="432">
        <v>5718370.6299999999</v>
      </c>
      <c r="H2116" s="432">
        <v>5718370.6299999999</v>
      </c>
      <c r="I2116" s="432">
        <v>0</v>
      </c>
      <c r="J2116" s="432">
        <v>0</v>
      </c>
    </row>
    <row r="2117" spans="1:10" x14ac:dyDescent="0.2">
      <c r="A2117" s="333" t="str">
        <f t="shared" si="33"/>
        <v>962TL</v>
      </c>
      <c r="B2117" t="s">
        <v>2843</v>
      </c>
      <c r="D2117" t="s">
        <v>1867</v>
      </c>
      <c r="E2117" t="s">
        <v>2838</v>
      </c>
      <c r="F2117" t="s">
        <v>2525</v>
      </c>
      <c r="G2117" s="432">
        <v>5718370.6299999999</v>
      </c>
      <c r="H2117" s="432">
        <v>5718370.6299999999</v>
      </c>
      <c r="I2117" s="432">
        <v>0</v>
      </c>
      <c r="J2117" s="432">
        <v>0</v>
      </c>
    </row>
    <row r="2118" spans="1:10" x14ac:dyDescent="0.2">
      <c r="A2118" s="333" t="str">
        <f t="shared" si="33"/>
        <v>96299TL</v>
      </c>
      <c r="B2118" t="s">
        <v>2844</v>
      </c>
      <c r="D2118" t="s">
        <v>1867</v>
      </c>
      <c r="E2118" t="s">
        <v>793</v>
      </c>
      <c r="F2118" t="s">
        <v>2525</v>
      </c>
      <c r="G2118" s="432">
        <v>5718370.6299999999</v>
      </c>
      <c r="H2118" s="432">
        <v>5718370.6299999999</v>
      </c>
      <c r="I2118" s="432">
        <v>0</v>
      </c>
      <c r="J2118" s="432">
        <v>0</v>
      </c>
    </row>
    <row r="2119" spans="1:10" x14ac:dyDescent="0.2">
      <c r="A2119" s="333" t="str">
        <f t="shared" si="33"/>
        <v>962990TL</v>
      </c>
      <c r="B2119" t="s">
        <v>2845</v>
      </c>
      <c r="D2119" t="s">
        <v>1867</v>
      </c>
      <c r="E2119" t="s">
        <v>2846</v>
      </c>
      <c r="F2119" t="s">
        <v>2525</v>
      </c>
      <c r="G2119" s="432">
        <v>5718370.6299999999</v>
      </c>
      <c r="H2119" s="432">
        <v>5718370.6299999999</v>
      </c>
      <c r="I2119" s="432">
        <v>0</v>
      </c>
      <c r="J2119" s="432">
        <v>0</v>
      </c>
    </row>
    <row r="2120" spans="1:10" x14ac:dyDescent="0.2">
      <c r="A2120" s="333" t="str">
        <f t="shared" si="33"/>
        <v>9629901TL</v>
      </c>
      <c r="B2120" t="s">
        <v>2847</v>
      </c>
      <c r="D2120" t="s">
        <v>1867</v>
      </c>
      <c r="E2120" t="s">
        <v>2848</v>
      </c>
      <c r="F2120" t="s">
        <v>2525</v>
      </c>
      <c r="G2120" s="432">
        <v>5718370.6299999999</v>
      </c>
      <c r="H2120" s="432">
        <v>5718370.6299999999</v>
      </c>
      <c r="I2120" s="432">
        <v>0</v>
      </c>
      <c r="J2120" s="432">
        <v>0</v>
      </c>
    </row>
    <row r="2121" spans="1:10" x14ac:dyDescent="0.2">
      <c r="A2121" s="372" t="str">
        <f t="shared" si="33"/>
        <v>978TL</v>
      </c>
      <c r="B2121" t="s">
        <v>2296</v>
      </c>
      <c r="D2121" t="s">
        <v>1867</v>
      </c>
      <c r="E2121" s="372" t="s">
        <v>2297</v>
      </c>
      <c r="F2121" t="s">
        <v>2525</v>
      </c>
      <c r="G2121" s="432">
        <v>2853247341.98</v>
      </c>
      <c r="H2121" s="432">
        <v>2752549943.0500002</v>
      </c>
      <c r="I2121" s="432">
        <v>100697398.93000001</v>
      </c>
      <c r="J2121" s="432">
        <v>0</v>
      </c>
    </row>
    <row r="2122" spans="1:10" x14ac:dyDescent="0.2">
      <c r="A2122" s="333" t="str">
        <f t="shared" si="33"/>
        <v>97800TL</v>
      </c>
      <c r="B2122" t="s">
        <v>3633</v>
      </c>
      <c r="D2122" t="s">
        <v>1867</v>
      </c>
      <c r="E2122" t="s">
        <v>3634</v>
      </c>
      <c r="F2122" t="s">
        <v>2525</v>
      </c>
      <c r="G2122" s="432">
        <v>178495630</v>
      </c>
      <c r="H2122" s="432">
        <v>89523180</v>
      </c>
      <c r="I2122" s="432">
        <v>88972450</v>
      </c>
      <c r="J2122" s="432">
        <v>0</v>
      </c>
    </row>
    <row r="2123" spans="1:10" x14ac:dyDescent="0.2">
      <c r="A2123" s="333" t="str">
        <f t="shared" si="33"/>
        <v>978000TL</v>
      </c>
      <c r="B2123" t="s">
        <v>3635</v>
      </c>
      <c r="D2123" t="s">
        <v>1867</v>
      </c>
      <c r="E2123" t="s">
        <v>3634</v>
      </c>
      <c r="F2123" t="s">
        <v>2525</v>
      </c>
      <c r="G2123" s="432">
        <v>178495630</v>
      </c>
      <c r="H2123" s="432">
        <v>89523180</v>
      </c>
      <c r="I2123" s="432">
        <v>88972450</v>
      </c>
      <c r="J2123" s="432">
        <v>0</v>
      </c>
    </row>
    <row r="2124" spans="1:10" x14ac:dyDescent="0.2">
      <c r="A2124" s="333" t="str">
        <f t="shared" si="33"/>
        <v>9780001TL</v>
      </c>
      <c r="B2124" t="s">
        <v>3636</v>
      </c>
      <c r="D2124" t="s">
        <v>1867</v>
      </c>
      <c r="E2124" t="s">
        <v>3637</v>
      </c>
      <c r="F2124" t="s">
        <v>2525</v>
      </c>
      <c r="G2124" s="432">
        <v>178495630</v>
      </c>
      <c r="H2124" s="432">
        <v>89523180</v>
      </c>
      <c r="I2124" s="432">
        <v>88972450</v>
      </c>
      <c r="J2124" s="432">
        <v>0</v>
      </c>
    </row>
    <row r="2125" spans="1:10" x14ac:dyDescent="0.2">
      <c r="A2125" s="333" t="str">
        <f t="shared" si="33"/>
        <v>97899TL</v>
      </c>
      <c r="B2125" t="s">
        <v>2298</v>
      </c>
      <c r="D2125" t="s">
        <v>1867</v>
      </c>
      <c r="E2125" t="s">
        <v>2299</v>
      </c>
      <c r="F2125" t="s">
        <v>2525</v>
      </c>
      <c r="G2125" s="432">
        <v>2674751711.98</v>
      </c>
      <c r="H2125" s="432">
        <v>2663026763.0500002</v>
      </c>
      <c r="I2125" s="432">
        <v>11724948.93</v>
      </c>
      <c r="J2125" s="432">
        <v>0</v>
      </c>
    </row>
    <row r="2126" spans="1:10" x14ac:dyDescent="0.2">
      <c r="A2126" s="333" t="str">
        <f t="shared" si="33"/>
        <v>980TL</v>
      </c>
      <c r="B2126" t="s">
        <v>2300</v>
      </c>
      <c r="D2126" t="s">
        <v>1867</v>
      </c>
      <c r="E2126" t="s">
        <v>2301</v>
      </c>
      <c r="F2126" t="s">
        <v>2525</v>
      </c>
      <c r="G2126" s="432">
        <v>2752574443.0500002</v>
      </c>
      <c r="H2126" s="432">
        <v>2853271841.98</v>
      </c>
      <c r="I2126" s="432">
        <v>0</v>
      </c>
      <c r="J2126" s="432">
        <v>100697398.93000001</v>
      </c>
    </row>
    <row r="2127" spans="1:10" x14ac:dyDescent="0.2">
      <c r="A2127" s="333" t="str">
        <f t="shared" si="33"/>
        <v>98003TL</v>
      </c>
      <c r="B2127" t="s">
        <v>2302</v>
      </c>
      <c r="D2127" t="s">
        <v>1867</v>
      </c>
      <c r="E2127" t="s">
        <v>2303</v>
      </c>
      <c r="F2127" t="s">
        <v>2525</v>
      </c>
      <c r="G2127" s="432">
        <v>15605909.300000001</v>
      </c>
      <c r="H2127" s="432">
        <v>16795037.079999998</v>
      </c>
      <c r="I2127" s="432">
        <v>0</v>
      </c>
      <c r="J2127" s="432">
        <v>1189127.78</v>
      </c>
    </row>
    <row r="2128" spans="1:10" x14ac:dyDescent="0.2">
      <c r="A2128" s="333" t="str">
        <f t="shared" si="33"/>
        <v>980032TL</v>
      </c>
      <c r="B2128" t="s">
        <v>2304</v>
      </c>
      <c r="D2128" t="s">
        <v>1867</v>
      </c>
      <c r="E2128" t="s">
        <v>2305</v>
      </c>
      <c r="F2128" t="s">
        <v>2525</v>
      </c>
      <c r="G2128" s="432">
        <v>15605909.300000001</v>
      </c>
      <c r="H2128" s="432">
        <v>16795037.079999998</v>
      </c>
      <c r="I2128" s="432">
        <v>0</v>
      </c>
      <c r="J2128" s="432">
        <v>1189127.78</v>
      </c>
    </row>
    <row r="2129" spans="1:10" x14ac:dyDescent="0.2">
      <c r="A2129" s="333" t="str">
        <f t="shared" si="33"/>
        <v>9800320TL</v>
      </c>
      <c r="B2129" t="s">
        <v>2306</v>
      </c>
      <c r="D2129" t="s">
        <v>1867</v>
      </c>
      <c r="E2129" t="s">
        <v>2307</v>
      </c>
      <c r="F2129" t="s">
        <v>2525</v>
      </c>
      <c r="G2129" s="432">
        <v>14602495.189999999</v>
      </c>
      <c r="H2129" s="432">
        <v>15789121.279999999</v>
      </c>
      <c r="I2129" s="432">
        <v>0</v>
      </c>
      <c r="J2129" s="622">
        <v>1186626.0900000001</v>
      </c>
    </row>
    <row r="2130" spans="1:10" x14ac:dyDescent="0.2">
      <c r="A2130" s="333" t="str">
        <f t="shared" si="33"/>
        <v>98003200TL</v>
      </c>
      <c r="B2130" t="s">
        <v>2308</v>
      </c>
      <c r="D2130" t="s">
        <v>1867</v>
      </c>
      <c r="E2130" t="s">
        <v>2309</v>
      </c>
      <c r="F2130" t="s">
        <v>2525</v>
      </c>
      <c r="G2130" s="432">
        <v>14602495.189999999</v>
      </c>
      <c r="H2130" s="432">
        <v>15789121.279999999</v>
      </c>
      <c r="I2130" s="432">
        <v>0</v>
      </c>
      <c r="J2130" s="432">
        <v>1186626.0900000001</v>
      </c>
    </row>
    <row r="2131" spans="1:10" x14ac:dyDescent="0.2">
      <c r="A2131" s="333" t="str">
        <f t="shared" si="33"/>
        <v>9800321TL</v>
      </c>
      <c r="B2131" t="s">
        <v>2849</v>
      </c>
      <c r="D2131" t="s">
        <v>1867</v>
      </c>
      <c r="E2131" t="s">
        <v>2312</v>
      </c>
      <c r="F2131" t="s">
        <v>2525</v>
      </c>
      <c r="G2131" s="432">
        <v>1003414.11</v>
      </c>
      <c r="H2131" s="432">
        <v>1005915.8</v>
      </c>
      <c r="I2131" s="432">
        <v>0</v>
      </c>
      <c r="J2131" s="622">
        <v>2501.69</v>
      </c>
    </row>
    <row r="2132" spans="1:10" x14ac:dyDescent="0.2">
      <c r="A2132" s="333" t="str">
        <f t="shared" si="33"/>
        <v>98003210TL</v>
      </c>
      <c r="B2132" t="s">
        <v>2850</v>
      </c>
      <c r="D2132" t="s">
        <v>1867</v>
      </c>
      <c r="E2132" t="s">
        <v>2309</v>
      </c>
      <c r="F2132" t="s">
        <v>2525</v>
      </c>
      <c r="G2132" s="432">
        <v>1003414.11</v>
      </c>
      <c r="H2132" s="432">
        <v>1005915.8</v>
      </c>
      <c r="I2132" s="432">
        <v>0</v>
      </c>
      <c r="J2132" s="432">
        <v>2501.69</v>
      </c>
    </row>
    <row r="2133" spans="1:10" x14ac:dyDescent="0.2">
      <c r="A2133" s="333" t="str">
        <f t="shared" si="33"/>
        <v>98006TL</v>
      </c>
      <c r="B2133" t="s">
        <v>2313</v>
      </c>
      <c r="D2133" t="s">
        <v>1867</v>
      </c>
      <c r="E2133" t="s">
        <v>2314</v>
      </c>
      <c r="F2133" t="s">
        <v>2525</v>
      </c>
      <c r="G2133" s="432">
        <v>2620837000</v>
      </c>
      <c r="H2133" s="432">
        <v>2628206500</v>
      </c>
      <c r="I2133" s="432">
        <v>0</v>
      </c>
      <c r="J2133" s="432">
        <v>7369500</v>
      </c>
    </row>
    <row r="2134" spans="1:10" x14ac:dyDescent="0.2">
      <c r="A2134" s="333" t="str">
        <f t="shared" si="33"/>
        <v>980069TL</v>
      </c>
      <c r="B2134" t="s">
        <v>2315</v>
      </c>
      <c r="D2134" t="s">
        <v>1867</v>
      </c>
      <c r="E2134" s="621" t="s">
        <v>2316</v>
      </c>
      <c r="F2134" t="s">
        <v>2525</v>
      </c>
      <c r="G2134" s="432">
        <v>2620837000</v>
      </c>
      <c r="H2134" s="432">
        <v>2628206500</v>
      </c>
      <c r="I2134" s="432">
        <v>0</v>
      </c>
      <c r="J2134" s="622">
        <v>7369500</v>
      </c>
    </row>
    <row r="2135" spans="1:10" x14ac:dyDescent="0.2">
      <c r="A2135" s="333" t="str">
        <f t="shared" si="33"/>
        <v>9800693TL</v>
      </c>
      <c r="B2135" t="s">
        <v>318</v>
      </c>
      <c r="D2135" t="s">
        <v>1867</v>
      </c>
      <c r="E2135" t="s">
        <v>319</v>
      </c>
      <c r="F2135" t="s">
        <v>2525</v>
      </c>
      <c r="G2135" s="432">
        <v>2620837000</v>
      </c>
      <c r="H2135" s="432">
        <v>2628206500</v>
      </c>
      <c r="I2135" s="432">
        <v>0</v>
      </c>
      <c r="J2135" s="432">
        <v>7369500</v>
      </c>
    </row>
    <row r="2136" spans="1:10" x14ac:dyDescent="0.2">
      <c r="A2136" s="333" t="str">
        <f t="shared" si="33"/>
        <v>98008TL</v>
      </c>
      <c r="B2136" t="s">
        <v>1792</v>
      </c>
      <c r="D2136" t="s">
        <v>1867</v>
      </c>
      <c r="E2136" t="s">
        <v>1793</v>
      </c>
      <c r="F2136" t="s">
        <v>2525</v>
      </c>
      <c r="G2136" s="432">
        <v>26583853.75</v>
      </c>
      <c r="H2136" s="432">
        <v>29750174.899999999</v>
      </c>
      <c r="I2136" s="432">
        <v>0</v>
      </c>
      <c r="J2136" s="432">
        <v>3166321.15</v>
      </c>
    </row>
    <row r="2137" spans="1:10" x14ac:dyDescent="0.2">
      <c r="A2137" s="333" t="str">
        <f t="shared" si="33"/>
        <v>980080TL</v>
      </c>
      <c r="B2137" t="s">
        <v>1794</v>
      </c>
      <c r="D2137" t="s">
        <v>1867</v>
      </c>
      <c r="E2137" t="s">
        <v>2307</v>
      </c>
      <c r="F2137" t="s">
        <v>2525</v>
      </c>
      <c r="G2137" s="432">
        <v>24383694.260000002</v>
      </c>
      <c r="H2137" s="432">
        <v>27541014.309999999</v>
      </c>
      <c r="I2137" s="432">
        <v>0</v>
      </c>
      <c r="J2137" s="432">
        <v>3157320.05</v>
      </c>
    </row>
    <row r="2138" spans="1:10" x14ac:dyDescent="0.2">
      <c r="A2138" s="333" t="str">
        <f t="shared" si="33"/>
        <v>9800800TL</v>
      </c>
      <c r="B2138" t="s">
        <v>1795</v>
      </c>
      <c r="D2138" t="s">
        <v>1867</v>
      </c>
      <c r="E2138" t="s">
        <v>2310</v>
      </c>
      <c r="F2138" t="s">
        <v>2525</v>
      </c>
      <c r="G2138" s="432">
        <v>23904931.760000002</v>
      </c>
      <c r="H2138" s="432">
        <v>27051945.050000001</v>
      </c>
      <c r="I2138" s="432">
        <v>0</v>
      </c>
      <c r="J2138" s="622">
        <v>3147013.29</v>
      </c>
    </row>
    <row r="2139" spans="1:10" x14ac:dyDescent="0.2">
      <c r="A2139" s="333" t="str">
        <f t="shared" si="33"/>
        <v>9800801TL</v>
      </c>
      <c r="B2139" t="s">
        <v>1796</v>
      </c>
      <c r="D2139" t="s">
        <v>1867</v>
      </c>
      <c r="E2139" t="s">
        <v>2311</v>
      </c>
      <c r="F2139" t="s">
        <v>2525</v>
      </c>
      <c r="G2139" s="432">
        <v>478762.5</v>
      </c>
      <c r="H2139" s="432">
        <v>489069.26</v>
      </c>
      <c r="I2139" s="432">
        <v>0</v>
      </c>
      <c r="J2139" s="622">
        <v>10306.76</v>
      </c>
    </row>
    <row r="2140" spans="1:10" x14ac:dyDescent="0.2">
      <c r="A2140" s="333" t="str">
        <f t="shared" si="33"/>
        <v>980081TL</v>
      </c>
      <c r="B2140" t="s">
        <v>1797</v>
      </c>
      <c r="D2140" t="s">
        <v>1867</v>
      </c>
      <c r="E2140" t="s">
        <v>2312</v>
      </c>
      <c r="F2140" t="s">
        <v>2525</v>
      </c>
      <c r="G2140" s="432">
        <v>2200159.4900000002</v>
      </c>
      <c r="H2140" s="432">
        <v>2209160.59</v>
      </c>
      <c r="I2140" s="432">
        <v>0</v>
      </c>
      <c r="J2140" s="432">
        <v>9001.1</v>
      </c>
    </row>
    <row r="2141" spans="1:10" x14ac:dyDescent="0.2">
      <c r="A2141" s="333" t="str">
        <f t="shared" si="33"/>
        <v>9800810TL</v>
      </c>
      <c r="B2141" t="s">
        <v>1798</v>
      </c>
      <c r="D2141" t="s">
        <v>1867</v>
      </c>
      <c r="E2141" t="s">
        <v>2310</v>
      </c>
      <c r="F2141" t="s">
        <v>2525</v>
      </c>
      <c r="G2141" s="432">
        <v>2200159.4900000002</v>
      </c>
      <c r="H2141" s="432">
        <v>2209160.59</v>
      </c>
      <c r="I2141" s="432">
        <v>0</v>
      </c>
      <c r="J2141" s="622">
        <v>9001.1</v>
      </c>
    </row>
    <row r="2142" spans="1:10" x14ac:dyDescent="0.2">
      <c r="A2142" s="333" t="str">
        <f t="shared" si="33"/>
        <v>98010TL</v>
      </c>
      <c r="B2142" t="s">
        <v>3638</v>
      </c>
      <c r="D2142" t="s">
        <v>1867</v>
      </c>
      <c r="E2142" t="s">
        <v>3639</v>
      </c>
      <c r="F2142" t="s">
        <v>2525</v>
      </c>
      <c r="G2142" s="432">
        <v>89547680</v>
      </c>
      <c r="H2142" s="432">
        <v>178520130</v>
      </c>
      <c r="I2142" s="432">
        <v>0</v>
      </c>
      <c r="J2142" s="432">
        <v>88972450</v>
      </c>
    </row>
    <row r="2143" spans="1:10" x14ac:dyDescent="0.2">
      <c r="A2143" s="333" t="str">
        <f t="shared" si="33"/>
        <v>980109TL</v>
      </c>
      <c r="B2143" t="s">
        <v>3640</v>
      </c>
      <c r="D2143" t="s">
        <v>1867</v>
      </c>
      <c r="E2143" t="s">
        <v>3639</v>
      </c>
      <c r="F2143" t="s">
        <v>2525</v>
      </c>
      <c r="G2143" s="432">
        <v>89547680</v>
      </c>
      <c r="H2143" s="432">
        <v>178520130</v>
      </c>
      <c r="I2143" s="432">
        <v>0</v>
      </c>
      <c r="J2143" s="432">
        <v>88972450</v>
      </c>
    </row>
    <row r="2144" spans="1:10" x14ac:dyDescent="0.2">
      <c r="A2144" s="333" t="str">
        <f t="shared" si="33"/>
        <v>982TL</v>
      </c>
      <c r="B2144" t="s">
        <v>2317</v>
      </c>
      <c r="D2144" t="s">
        <v>1867</v>
      </c>
      <c r="E2144" t="s">
        <v>2318</v>
      </c>
      <c r="F2144" t="s">
        <v>2525</v>
      </c>
      <c r="G2144" s="432">
        <v>11935285919.549999</v>
      </c>
      <c r="H2144" s="432">
        <v>11697453507.77</v>
      </c>
      <c r="I2144" s="432">
        <v>237832411.78</v>
      </c>
      <c r="J2144" s="432">
        <v>0</v>
      </c>
    </row>
    <row r="2145" spans="1:10" x14ac:dyDescent="0.2">
      <c r="A2145" s="333" t="str">
        <f t="shared" si="33"/>
        <v>98200TL</v>
      </c>
      <c r="B2145" t="s">
        <v>2319</v>
      </c>
      <c r="D2145" t="s">
        <v>1867</v>
      </c>
      <c r="E2145" t="s">
        <v>2320</v>
      </c>
      <c r="F2145" t="s">
        <v>2525</v>
      </c>
      <c r="G2145" s="432">
        <v>1227299378.49</v>
      </c>
      <c r="H2145" s="432">
        <v>1177807660.8399999</v>
      </c>
      <c r="I2145" s="432">
        <v>49491717.649999999</v>
      </c>
      <c r="J2145" s="432">
        <v>0</v>
      </c>
    </row>
    <row r="2146" spans="1:10" x14ac:dyDescent="0.2">
      <c r="A2146" s="333" t="str">
        <f t="shared" si="33"/>
        <v>982002TL</v>
      </c>
      <c r="B2146" t="s">
        <v>2321</v>
      </c>
      <c r="D2146" t="s">
        <v>1867</v>
      </c>
      <c r="E2146" t="s">
        <v>2322</v>
      </c>
      <c r="F2146" t="s">
        <v>2525</v>
      </c>
      <c r="G2146" s="432">
        <v>1202471508.3</v>
      </c>
      <c r="H2146" s="432">
        <v>1168747041</v>
      </c>
      <c r="I2146" s="432">
        <v>33724467.299999997</v>
      </c>
      <c r="J2146" s="432">
        <v>0</v>
      </c>
    </row>
    <row r="2147" spans="1:10" x14ac:dyDescent="0.2">
      <c r="A2147" s="333" t="str">
        <f t="shared" si="33"/>
        <v>9820020TL</v>
      </c>
      <c r="B2147" t="s">
        <v>2323</v>
      </c>
      <c r="D2147" t="s">
        <v>1867</v>
      </c>
      <c r="E2147" t="s">
        <v>2324</v>
      </c>
      <c r="F2147" t="s">
        <v>2525</v>
      </c>
      <c r="G2147" s="432">
        <v>18364585.710000001</v>
      </c>
      <c r="H2147" s="432">
        <v>17280027.75</v>
      </c>
      <c r="I2147" s="432">
        <v>1084557.96</v>
      </c>
      <c r="J2147" s="432">
        <v>0</v>
      </c>
    </row>
    <row r="2148" spans="1:10" x14ac:dyDescent="0.2">
      <c r="A2148" s="333" t="str">
        <f t="shared" si="33"/>
        <v>9820021TL</v>
      </c>
      <c r="B2148" t="s">
        <v>2325</v>
      </c>
      <c r="D2148" t="s">
        <v>1867</v>
      </c>
      <c r="E2148" t="s">
        <v>2326</v>
      </c>
      <c r="F2148" t="s">
        <v>2525</v>
      </c>
      <c r="G2148" s="432">
        <v>12883551.060000001</v>
      </c>
      <c r="H2148" s="432">
        <v>12570089.060000001</v>
      </c>
      <c r="I2148" s="432">
        <v>313462</v>
      </c>
      <c r="J2148" s="432">
        <v>0</v>
      </c>
    </row>
    <row r="2149" spans="1:10" x14ac:dyDescent="0.2">
      <c r="A2149" s="333" t="str">
        <f t="shared" si="33"/>
        <v>98200210TL</v>
      </c>
      <c r="B2149" t="s">
        <v>2327</v>
      </c>
      <c r="D2149" t="s">
        <v>1867</v>
      </c>
      <c r="E2149" t="s">
        <v>2328</v>
      </c>
      <c r="F2149" t="s">
        <v>2525</v>
      </c>
      <c r="G2149" s="432">
        <v>6662353.0800000001</v>
      </c>
      <c r="H2149" s="432">
        <v>6361883.0800000001</v>
      </c>
      <c r="I2149" s="432">
        <v>300470</v>
      </c>
      <c r="J2149" s="432">
        <v>0</v>
      </c>
    </row>
    <row r="2150" spans="1:10" x14ac:dyDescent="0.2">
      <c r="A2150" s="333" t="str">
        <f t="shared" si="33"/>
        <v>98200211TL</v>
      </c>
      <c r="B2150" t="s">
        <v>2329</v>
      </c>
      <c r="D2150" t="s">
        <v>1867</v>
      </c>
      <c r="E2150" t="s">
        <v>2330</v>
      </c>
      <c r="F2150" t="s">
        <v>2525</v>
      </c>
      <c r="G2150" s="432">
        <v>5842228.9800000004</v>
      </c>
      <c r="H2150" s="432">
        <v>5842228.9800000004</v>
      </c>
      <c r="I2150" s="432">
        <v>0</v>
      </c>
      <c r="J2150" s="432">
        <v>0</v>
      </c>
    </row>
    <row r="2151" spans="1:10" x14ac:dyDescent="0.2">
      <c r="A2151" s="333" t="str">
        <f t="shared" si="33"/>
        <v>98200212TL</v>
      </c>
      <c r="B2151" t="s">
        <v>2331</v>
      </c>
      <c r="D2151" t="s">
        <v>1867</v>
      </c>
      <c r="E2151" t="s">
        <v>2332</v>
      </c>
      <c r="F2151" t="s">
        <v>2525</v>
      </c>
      <c r="G2151" s="432">
        <v>378969</v>
      </c>
      <c r="H2151" s="432">
        <v>365977</v>
      </c>
      <c r="I2151" s="432">
        <v>12992</v>
      </c>
      <c r="J2151" s="432">
        <v>0</v>
      </c>
    </row>
    <row r="2152" spans="1:10" x14ac:dyDescent="0.2">
      <c r="A2152" s="333" t="str">
        <f t="shared" si="33"/>
        <v>9820023TL</v>
      </c>
      <c r="B2152" t="s">
        <v>2333</v>
      </c>
      <c r="D2152" t="s">
        <v>1867</v>
      </c>
      <c r="E2152" t="s">
        <v>2334</v>
      </c>
      <c r="F2152" t="s">
        <v>2525</v>
      </c>
      <c r="G2152" s="432">
        <v>1171223371.53</v>
      </c>
      <c r="H2152" s="432">
        <v>1138896924.1900001</v>
      </c>
      <c r="I2152" s="432">
        <v>32326447.34</v>
      </c>
      <c r="J2152" s="432">
        <v>0</v>
      </c>
    </row>
    <row r="2153" spans="1:10" x14ac:dyDescent="0.2">
      <c r="A2153" s="333" t="str">
        <f t="shared" si="33"/>
        <v>98200236TL</v>
      </c>
      <c r="B2153" t="s">
        <v>2335</v>
      </c>
      <c r="D2153" t="s">
        <v>1867</v>
      </c>
      <c r="E2153" t="s">
        <v>2336</v>
      </c>
      <c r="F2153" t="s">
        <v>2525</v>
      </c>
      <c r="G2153" s="432">
        <v>597495861.14999998</v>
      </c>
      <c r="H2153" s="432">
        <v>569305212.02999997</v>
      </c>
      <c r="I2153" s="432">
        <v>28190649.120000001</v>
      </c>
      <c r="J2153" s="432">
        <v>0</v>
      </c>
    </row>
    <row r="2154" spans="1:10" x14ac:dyDescent="0.2">
      <c r="A2154" s="333" t="str">
        <f t="shared" si="33"/>
        <v>98200237TL</v>
      </c>
      <c r="B2154" t="s">
        <v>320</v>
      </c>
      <c r="D2154" t="s">
        <v>1867</v>
      </c>
      <c r="E2154" t="s">
        <v>2330</v>
      </c>
      <c r="F2154" t="s">
        <v>2525</v>
      </c>
      <c r="G2154" s="432">
        <v>567401898.70000005</v>
      </c>
      <c r="H2154" s="432">
        <v>564400447</v>
      </c>
      <c r="I2154" s="432">
        <v>3001451.7</v>
      </c>
      <c r="J2154" s="432">
        <v>0</v>
      </c>
    </row>
    <row r="2155" spans="1:10" x14ac:dyDescent="0.2">
      <c r="A2155" s="333" t="str">
        <f t="shared" si="33"/>
        <v>98200238TL</v>
      </c>
      <c r="B2155" t="s">
        <v>321</v>
      </c>
      <c r="D2155" t="s">
        <v>1867</v>
      </c>
      <c r="E2155" t="s">
        <v>322</v>
      </c>
      <c r="F2155" t="s">
        <v>2525</v>
      </c>
      <c r="G2155" s="432">
        <v>6325611.6799999997</v>
      </c>
      <c r="H2155" s="432">
        <v>5191265.16</v>
      </c>
      <c r="I2155" s="432">
        <v>1134346.52</v>
      </c>
      <c r="J2155" s="432">
        <v>0</v>
      </c>
    </row>
    <row r="2156" spans="1:10" x14ac:dyDescent="0.2">
      <c r="A2156" s="333" t="str">
        <f t="shared" si="33"/>
        <v>982003TL</v>
      </c>
      <c r="B2156" t="s">
        <v>2337</v>
      </c>
      <c r="D2156" t="s">
        <v>1867</v>
      </c>
      <c r="E2156" t="s">
        <v>2338</v>
      </c>
      <c r="F2156" t="s">
        <v>2525</v>
      </c>
      <c r="G2156" s="432">
        <v>6566373.5899999999</v>
      </c>
      <c r="H2156" s="432">
        <v>5924109.2199999997</v>
      </c>
      <c r="I2156" s="432">
        <v>642264.37</v>
      </c>
      <c r="J2156" s="432">
        <v>0</v>
      </c>
    </row>
    <row r="2157" spans="1:10" x14ac:dyDescent="0.2">
      <c r="A2157" s="333" t="str">
        <f t="shared" si="33"/>
        <v>9820031TL</v>
      </c>
      <c r="B2157" t="s">
        <v>2339</v>
      </c>
      <c r="D2157" t="s">
        <v>1867</v>
      </c>
      <c r="E2157" t="s">
        <v>2340</v>
      </c>
      <c r="F2157" t="s">
        <v>2525</v>
      </c>
      <c r="G2157" s="432">
        <v>6551373.5899999999</v>
      </c>
      <c r="H2157" s="432">
        <v>5924109.2199999997</v>
      </c>
      <c r="I2157" s="432">
        <v>627264.37</v>
      </c>
      <c r="J2157" s="432">
        <v>0</v>
      </c>
    </row>
    <row r="2158" spans="1:10" x14ac:dyDescent="0.2">
      <c r="A2158" s="333" t="str">
        <f t="shared" si="33"/>
        <v>9820035TL</v>
      </c>
      <c r="B2158" t="s">
        <v>463</v>
      </c>
      <c r="D2158" t="s">
        <v>1867</v>
      </c>
      <c r="E2158" t="s">
        <v>464</v>
      </c>
      <c r="F2158" t="s">
        <v>2525</v>
      </c>
      <c r="G2158" s="432">
        <v>15000</v>
      </c>
      <c r="H2158" s="432">
        <v>0</v>
      </c>
      <c r="I2158" s="432">
        <v>15000</v>
      </c>
      <c r="J2158" s="432">
        <v>0</v>
      </c>
    </row>
    <row r="2159" spans="1:10" x14ac:dyDescent="0.2">
      <c r="A2159" s="333" t="str">
        <f t="shared" si="33"/>
        <v>982008TL</v>
      </c>
      <c r="B2159" t="s">
        <v>2341</v>
      </c>
      <c r="D2159" t="s">
        <v>1867</v>
      </c>
      <c r="E2159" t="s">
        <v>2342</v>
      </c>
      <c r="F2159" t="s">
        <v>2525</v>
      </c>
      <c r="G2159" s="432">
        <v>100</v>
      </c>
      <c r="H2159" s="432">
        <v>32</v>
      </c>
      <c r="I2159" s="432">
        <v>68</v>
      </c>
      <c r="J2159" s="432">
        <v>0</v>
      </c>
    </row>
    <row r="2160" spans="1:10" x14ac:dyDescent="0.2">
      <c r="A2160" s="333" t="str">
        <f t="shared" si="33"/>
        <v>9820082TL</v>
      </c>
      <c r="B2160" t="s">
        <v>2343</v>
      </c>
      <c r="D2160" t="s">
        <v>1867</v>
      </c>
      <c r="E2160" t="s">
        <v>2344</v>
      </c>
      <c r="F2160" t="s">
        <v>2525</v>
      </c>
      <c r="G2160" s="432">
        <v>100</v>
      </c>
      <c r="H2160" s="432">
        <v>32</v>
      </c>
      <c r="I2160" s="432">
        <v>68</v>
      </c>
      <c r="J2160" s="432">
        <v>0</v>
      </c>
    </row>
    <row r="2161" spans="1:10" x14ac:dyDescent="0.2">
      <c r="A2161" s="333" t="str">
        <f t="shared" si="33"/>
        <v>98200822TL</v>
      </c>
      <c r="B2161" t="s">
        <v>2345</v>
      </c>
      <c r="D2161" t="s">
        <v>1867</v>
      </c>
      <c r="E2161" t="s">
        <v>2346</v>
      </c>
      <c r="F2161" t="s">
        <v>2525</v>
      </c>
      <c r="G2161" s="432">
        <v>100</v>
      </c>
      <c r="H2161" s="432">
        <v>32</v>
      </c>
      <c r="I2161" s="432">
        <v>68</v>
      </c>
      <c r="J2161" s="432">
        <v>0</v>
      </c>
    </row>
    <row r="2162" spans="1:10" x14ac:dyDescent="0.2">
      <c r="A2162" s="333" t="str">
        <f t="shared" si="33"/>
        <v>982009TL</v>
      </c>
      <c r="B2162" t="s">
        <v>2347</v>
      </c>
      <c r="D2162" t="s">
        <v>1867</v>
      </c>
      <c r="E2162" t="s">
        <v>2348</v>
      </c>
      <c r="F2162" t="s">
        <v>2525</v>
      </c>
      <c r="G2162" s="432">
        <v>18261396.600000001</v>
      </c>
      <c r="H2162" s="432">
        <v>3136478.62</v>
      </c>
      <c r="I2162" s="432">
        <v>15124917.98</v>
      </c>
      <c r="J2162" s="432">
        <v>0</v>
      </c>
    </row>
    <row r="2163" spans="1:10" x14ac:dyDescent="0.2">
      <c r="A2163" s="333" t="str">
        <f t="shared" si="33"/>
        <v>9820093TL</v>
      </c>
      <c r="B2163" t="s">
        <v>3057</v>
      </c>
      <c r="D2163" t="s">
        <v>1867</v>
      </c>
      <c r="E2163" t="s">
        <v>3058</v>
      </c>
      <c r="F2163" t="s">
        <v>2525</v>
      </c>
      <c r="G2163" s="432">
        <v>9081315</v>
      </c>
      <c r="H2163" s="432">
        <v>0</v>
      </c>
      <c r="I2163" s="432">
        <v>9081315</v>
      </c>
      <c r="J2163" s="432">
        <v>0</v>
      </c>
    </row>
    <row r="2164" spans="1:10" x14ac:dyDescent="0.2">
      <c r="A2164" s="333" t="str">
        <f t="shared" si="33"/>
        <v>98200930TL</v>
      </c>
      <c r="B2164" t="s">
        <v>3641</v>
      </c>
      <c r="D2164" t="s">
        <v>1867</v>
      </c>
      <c r="E2164" t="s">
        <v>3642</v>
      </c>
      <c r="F2164" t="s">
        <v>2525</v>
      </c>
      <c r="G2164" s="432">
        <v>8000000</v>
      </c>
      <c r="H2164" s="432">
        <v>0</v>
      </c>
      <c r="I2164" s="432">
        <v>8000000</v>
      </c>
      <c r="J2164" s="432">
        <v>0</v>
      </c>
    </row>
    <row r="2165" spans="1:10" x14ac:dyDescent="0.2">
      <c r="A2165" s="333" t="str">
        <f t="shared" si="33"/>
        <v>98200939TL</v>
      </c>
      <c r="B2165" t="s">
        <v>3059</v>
      </c>
      <c r="D2165" t="s">
        <v>1867</v>
      </c>
      <c r="E2165" t="s">
        <v>3060</v>
      </c>
      <c r="F2165" t="s">
        <v>2525</v>
      </c>
      <c r="G2165" s="432">
        <v>1081315</v>
      </c>
      <c r="H2165" s="432">
        <v>0</v>
      </c>
      <c r="I2165" s="432">
        <v>1081315</v>
      </c>
      <c r="J2165" s="432">
        <v>0</v>
      </c>
    </row>
    <row r="2166" spans="1:10" x14ac:dyDescent="0.2">
      <c r="A2166" s="333" t="str">
        <f t="shared" si="33"/>
        <v>9820096TL</v>
      </c>
      <c r="B2166" t="s">
        <v>2349</v>
      </c>
      <c r="D2166" t="s">
        <v>1867</v>
      </c>
      <c r="E2166" t="s">
        <v>2344</v>
      </c>
      <c r="F2166" t="s">
        <v>2525</v>
      </c>
      <c r="G2166" s="432">
        <v>29</v>
      </c>
      <c r="H2166" s="432">
        <v>12</v>
      </c>
      <c r="I2166" s="432">
        <v>17</v>
      </c>
      <c r="J2166" s="432">
        <v>0</v>
      </c>
    </row>
    <row r="2167" spans="1:10" x14ac:dyDescent="0.2">
      <c r="A2167" s="333" t="str">
        <f t="shared" si="33"/>
        <v>98200961TL</v>
      </c>
      <c r="B2167" t="s">
        <v>2350</v>
      </c>
      <c r="D2167" t="s">
        <v>1867</v>
      </c>
      <c r="E2167" t="s">
        <v>2351</v>
      </c>
      <c r="F2167" t="s">
        <v>2525</v>
      </c>
      <c r="G2167" s="432">
        <v>29</v>
      </c>
      <c r="H2167" s="432">
        <v>12</v>
      </c>
      <c r="I2167" s="432">
        <v>17</v>
      </c>
      <c r="J2167" s="432">
        <v>0</v>
      </c>
    </row>
    <row r="2168" spans="1:10" x14ac:dyDescent="0.2">
      <c r="A2168" s="333" t="str">
        <f t="shared" si="33"/>
        <v>9820097TL</v>
      </c>
      <c r="B2168" t="s">
        <v>2352</v>
      </c>
      <c r="D2168" t="s">
        <v>1867</v>
      </c>
      <c r="E2168" t="s">
        <v>2353</v>
      </c>
      <c r="F2168" t="s">
        <v>2525</v>
      </c>
      <c r="G2168" s="432">
        <v>9180052.5999999996</v>
      </c>
      <c r="H2168" s="432">
        <v>3136466.62</v>
      </c>
      <c r="I2168" s="432">
        <v>6043585.9800000004</v>
      </c>
      <c r="J2168" s="432">
        <v>0</v>
      </c>
    </row>
    <row r="2169" spans="1:10" x14ac:dyDescent="0.2">
      <c r="A2169" s="333" t="str">
        <f t="shared" si="33"/>
        <v>98200970TL</v>
      </c>
      <c r="B2169" t="s">
        <v>2354</v>
      </c>
      <c r="D2169" t="s">
        <v>1867</v>
      </c>
      <c r="E2169" t="s">
        <v>2355</v>
      </c>
      <c r="F2169" t="s">
        <v>2525</v>
      </c>
      <c r="G2169" s="432">
        <v>9180052.5999999996</v>
      </c>
      <c r="H2169" s="432">
        <v>3136466.62</v>
      </c>
      <c r="I2169" s="432">
        <v>6043585.9800000004</v>
      </c>
      <c r="J2169" s="432">
        <v>0</v>
      </c>
    </row>
    <row r="2170" spans="1:10" x14ac:dyDescent="0.2">
      <c r="A2170" s="333" t="str">
        <f t="shared" si="33"/>
        <v>98210TL</v>
      </c>
      <c r="B2170" t="s">
        <v>2356</v>
      </c>
      <c r="D2170" t="s">
        <v>1867</v>
      </c>
      <c r="E2170" t="s">
        <v>2357</v>
      </c>
      <c r="F2170" t="s">
        <v>2525</v>
      </c>
      <c r="G2170" s="432">
        <v>10707986541.059999</v>
      </c>
      <c r="H2170" s="432">
        <v>10519645846.93</v>
      </c>
      <c r="I2170" s="432">
        <v>188340694.13</v>
      </c>
      <c r="J2170" s="432">
        <v>0</v>
      </c>
    </row>
    <row r="2171" spans="1:10" x14ac:dyDescent="0.2">
      <c r="A2171" s="333" t="str">
        <f t="shared" si="33"/>
        <v>982101TL</v>
      </c>
      <c r="B2171" t="s">
        <v>2358</v>
      </c>
      <c r="D2171" t="s">
        <v>1867</v>
      </c>
      <c r="E2171" t="s">
        <v>2359</v>
      </c>
      <c r="F2171" t="s">
        <v>2525</v>
      </c>
      <c r="G2171" s="432">
        <v>10482776119.84</v>
      </c>
      <c r="H2171" s="432">
        <v>10456145221.6</v>
      </c>
      <c r="I2171" s="432">
        <v>26630898.239999998</v>
      </c>
      <c r="J2171" s="432">
        <v>0</v>
      </c>
    </row>
    <row r="2172" spans="1:10" x14ac:dyDescent="0.2">
      <c r="A2172" s="333" t="str">
        <f t="shared" si="33"/>
        <v>9821010TL</v>
      </c>
      <c r="B2172" t="s">
        <v>2360</v>
      </c>
      <c r="D2172" t="s">
        <v>1867</v>
      </c>
      <c r="E2172" t="s">
        <v>2361</v>
      </c>
      <c r="F2172" t="s">
        <v>2525</v>
      </c>
      <c r="G2172" s="432">
        <v>1395818.22</v>
      </c>
      <c r="H2172" s="432">
        <v>1090668.22</v>
      </c>
      <c r="I2172" s="432">
        <v>305150</v>
      </c>
      <c r="J2172" s="432">
        <v>0</v>
      </c>
    </row>
    <row r="2173" spans="1:10" x14ac:dyDescent="0.2">
      <c r="A2173" s="333" t="str">
        <f t="shared" si="33"/>
        <v>98210101TL</v>
      </c>
      <c r="B2173" t="s">
        <v>2362</v>
      </c>
      <c r="D2173" t="s">
        <v>1867</v>
      </c>
      <c r="E2173" t="s">
        <v>2363</v>
      </c>
      <c r="F2173" t="s">
        <v>2525</v>
      </c>
      <c r="G2173" s="432">
        <v>1395818.22</v>
      </c>
      <c r="H2173" s="432">
        <v>1090668.22</v>
      </c>
      <c r="I2173" s="432">
        <v>305150</v>
      </c>
      <c r="J2173" s="432">
        <v>0</v>
      </c>
    </row>
    <row r="2174" spans="1:10" x14ac:dyDescent="0.2">
      <c r="A2174" s="333" t="str">
        <f t="shared" si="33"/>
        <v>9821011TL</v>
      </c>
      <c r="B2174" t="s">
        <v>323</v>
      </c>
      <c r="D2174" t="s">
        <v>1867</v>
      </c>
      <c r="E2174" t="s">
        <v>2361</v>
      </c>
      <c r="F2174" t="s">
        <v>2525</v>
      </c>
      <c r="G2174" s="432">
        <v>152250</v>
      </c>
      <c r="H2174" s="432">
        <v>0</v>
      </c>
      <c r="I2174" s="432">
        <v>152250</v>
      </c>
      <c r="J2174" s="432">
        <v>0</v>
      </c>
    </row>
    <row r="2175" spans="1:10" x14ac:dyDescent="0.2">
      <c r="A2175" s="333" t="str">
        <f t="shared" si="33"/>
        <v>98210110TL</v>
      </c>
      <c r="B2175" t="s">
        <v>324</v>
      </c>
      <c r="D2175" t="s">
        <v>1867</v>
      </c>
      <c r="E2175" t="s">
        <v>325</v>
      </c>
      <c r="F2175" t="s">
        <v>2525</v>
      </c>
      <c r="G2175" s="432">
        <v>152250</v>
      </c>
      <c r="H2175" s="432">
        <v>0</v>
      </c>
      <c r="I2175" s="432">
        <v>152250</v>
      </c>
      <c r="J2175" s="432">
        <v>0</v>
      </c>
    </row>
    <row r="2176" spans="1:10" x14ac:dyDescent="0.2">
      <c r="A2176" s="333" t="str">
        <f t="shared" si="33"/>
        <v>9821013TL</v>
      </c>
      <c r="B2176" t="s">
        <v>2364</v>
      </c>
      <c r="D2176" t="s">
        <v>1867</v>
      </c>
      <c r="E2176" t="s">
        <v>2361</v>
      </c>
      <c r="F2176" t="s">
        <v>2525</v>
      </c>
      <c r="G2176" s="432">
        <v>10481228051.620001</v>
      </c>
      <c r="H2176" s="432">
        <v>10455054553.379999</v>
      </c>
      <c r="I2176" s="432">
        <v>26173498.239999998</v>
      </c>
      <c r="J2176" s="432">
        <v>0</v>
      </c>
    </row>
    <row r="2177" spans="1:10" x14ac:dyDescent="0.2">
      <c r="A2177" s="333" t="str">
        <f t="shared" si="33"/>
        <v>98210136TL</v>
      </c>
      <c r="B2177" t="s">
        <v>2851</v>
      </c>
      <c r="D2177" t="s">
        <v>1867</v>
      </c>
      <c r="E2177" t="s">
        <v>2852</v>
      </c>
      <c r="F2177" t="s">
        <v>2525</v>
      </c>
      <c r="G2177" s="432">
        <v>76544426.75</v>
      </c>
      <c r="H2177" s="432">
        <v>76480204.040000007</v>
      </c>
      <c r="I2177" s="432">
        <v>64222.71</v>
      </c>
      <c r="J2177" s="432">
        <v>0</v>
      </c>
    </row>
    <row r="2178" spans="1:10" x14ac:dyDescent="0.2">
      <c r="A2178" s="333" t="str">
        <f t="shared" si="33"/>
        <v>98210137TL</v>
      </c>
      <c r="B2178" t="s">
        <v>2365</v>
      </c>
      <c r="D2178" t="s">
        <v>1867</v>
      </c>
      <c r="E2178" t="s">
        <v>2366</v>
      </c>
      <c r="F2178" t="s">
        <v>2525</v>
      </c>
      <c r="G2178" s="432">
        <v>10404683624.870001</v>
      </c>
      <c r="H2178" s="432">
        <v>10378574349.34</v>
      </c>
      <c r="I2178" s="432">
        <v>26109275.530000001</v>
      </c>
      <c r="J2178" s="432">
        <v>0</v>
      </c>
    </row>
    <row r="2179" spans="1:10" x14ac:dyDescent="0.2">
      <c r="A2179" s="333" t="str">
        <f t="shared" ref="A2179:A2242" si="34">CONCATENATE(B2179,D2179)</f>
        <v>982104TL</v>
      </c>
      <c r="B2179" t="s">
        <v>2367</v>
      </c>
      <c r="D2179" t="s">
        <v>1867</v>
      </c>
      <c r="E2179" t="s">
        <v>2368</v>
      </c>
      <c r="F2179" t="s">
        <v>2525</v>
      </c>
      <c r="G2179" s="432">
        <v>110677825</v>
      </c>
      <c r="H2179" s="432">
        <v>11359900</v>
      </c>
      <c r="I2179" s="432">
        <v>99317925</v>
      </c>
      <c r="J2179" s="432">
        <v>0</v>
      </c>
    </row>
    <row r="2180" spans="1:10" x14ac:dyDescent="0.2">
      <c r="A2180" s="333" t="str">
        <f t="shared" si="34"/>
        <v>9821040TL</v>
      </c>
      <c r="B2180" t="s">
        <v>2369</v>
      </c>
      <c r="D2180" t="s">
        <v>1867</v>
      </c>
      <c r="E2180" t="s">
        <v>2370</v>
      </c>
      <c r="F2180" t="s">
        <v>2525</v>
      </c>
      <c r="G2180" s="432">
        <v>110677825</v>
      </c>
      <c r="H2180" s="432">
        <v>11359900</v>
      </c>
      <c r="I2180" s="432">
        <v>99317925</v>
      </c>
      <c r="J2180" s="432">
        <v>0</v>
      </c>
    </row>
    <row r="2181" spans="1:10" x14ac:dyDescent="0.2">
      <c r="A2181" s="333" t="str">
        <f t="shared" si="34"/>
        <v>98210400TL</v>
      </c>
      <c r="B2181" t="s">
        <v>2371</v>
      </c>
      <c r="D2181" t="s">
        <v>1867</v>
      </c>
      <c r="E2181" t="s">
        <v>2372</v>
      </c>
      <c r="F2181" t="s">
        <v>2525</v>
      </c>
      <c r="G2181" s="432">
        <v>53760950</v>
      </c>
      <c r="H2181" s="432">
        <v>7403400</v>
      </c>
      <c r="I2181" s="432">
        <v>46357550</v>
      </c>
      <c r="J2181" s="432">
        <v>0</v>
      </c>
    </row>
    <row r="2182" spans="1:10" x14ac:dyDescent="0.2">
      <c r="A2182" s="333" t="str">
        <f t="shared" si="34"/>
        <v>98210401TL</v>
      </c>
      <c r="B2182" t="s">
        <v>2853</v>
      </c>
      <c r="D2182" t="s">
        <v>1867</v>
      </c>
      <c r="E2182" t="s">
        <v>2372</v>
      </c>
      <c r="F2182" t="s">
        <v>2525</v>
      </c>
      <c r="G2182" s="432">
        <v>20066875</v>
      </c>
      <c r="H2182" s="432">
        <v>956500</v>
      </c>
      <c r="I2182" s="432">
        <v>19110375</v>
      </c>
      <c r="J2182" s="432">
        <v>0</v>
      </c>
    </row>
    <row r="2183" spans="1:10" x14ac:dyDescent="0.2">
      <c r="A2183" s="333" t="str">
        <f t="shared" si="34"/>
        <v>98210402TL</v>
      </c>
      <c r="B2183" t="s">
        <v>2373</v>
      </c>
      <c r="D2183" t="s">
        <v>1867</v>
      </c>
      <c r="E2183" t="s">
        <v>2374</v>
      </c>
      <c r="F2183" t="s">
        <v>2525</v>
      </c>
      <c r="G2183" s="432">
        <v>24380000</v>
      </c>
      <c r="H2183" s="432">
        <v>3000000</v>
      </c>
      <c r="I2183" s="432">
        <v>21380000</v>
      </c>
      <c r="J2183" s="432">
        <v>0</v>
      </c>
    </row>
    <row r="2184" spans="1:10" x14ac:dyDescent="0.2">
      <c r="A2184" s="333" t="str">
        <f t="shared" si="34"/>
        <v>98210404TL</v>
      </c>
      <c r="B2184" t="s">
        <v>3061</v>
      </c>
      <c r="D2184" t="s">
        <v>1867</v>
      </c>
      <c r="E2184" t="s">
        <v>331</v>
      </c>
      <c r="F2184" t="s">
        <v>2525</v>
      </c>
      <c r="G2184" s="432">
        <v>11220000</v>
      </c>
      <c r="H2184" s="432">
        <v>0</v>
      </c>
      <c r="I2184" s="432">
        <v>11220000</v>
      </c>
      <c r="J2184" s="432">
        <v>0</v>
      </c>
    </row>
    <row r="2185" spans="1:10" x14ac:dyDescent="0.2">
      <c r="A2185" s="333" t="str">
        <f t="shared" si="34"/>
        <v>98210405TL</v>
      </c>
      <c r="B2185" t="s">
        <v>3062</v>
      </c>
      <c r="D2185" t="s">
        <v>1867</v>
      </c>
      <c r="E2185" t="s">
        <v>331</v>
      </c>
      <c r="F2185" t="s">
        <v>2525</v>
      </c>
      <c r="G2185" s="432">
        <v>1250000</v>
      </c>
      <c r="H2185" s="432">
        <v>0</v>
      </c>
      <c r="I2185" s="432">
        <v>1250000</v>
      </c>
      <c r="J2185" s="432">
        <v>0</v>
      </c>
    </row>
    <row r="2186" spans="1:10" x14ac:dyDescent="0.2">
      <c r="A2186" s="333" t="str">
        <f t="shared" si="34"/>
        <v>982108TL</v>
      </c>
      <c r="B2186" t="s">
        <v>2375</v>
      </c>
      <c r="D2186" t="s">
        <v>1867</v>
      </c>
      <c r="E2186" t="s">
        <v>2376</v>
      </c>
      <c r="F2186" t="s">
        <v>2525</v>
      </c>
      <c r="G2186" s="432">
        <v>114532596.22</v>
      </c>
      <c r="H2186" s="432">
        <v>52140725.329999998</v>
      </c>
      <c r="I2186" s="432">
        <v>62391870.890000001</v>
      </c>
      <c r="J2186" s="432">
        <v>0</v>
      </c>
    </row>
    <row r="2187" spans="1:10" x14ac:dyDescent="0.2">
      <c r="A2187" s="333" t="str">
        <f t="shared" si="34"/>
        <v>9821080TL</v>
      </c>
      <c r="B2187" t="s">
        <v>2377</v>
      </c>
      <c r="D2187" t="s">
        <v>1867</v>
      </c>
      <c r="E2187" t="s">
        <v>2378</v>
      </c>
      <c r="F2187" t="s">
        <v>2525</v>
      </c>
      <c r="G2187" s="432">
        <v>94407463.659999996</v>
      </c>
      <c r="H2187" s="432">
        <v>46045171.640000001</v>
      </c>
      <c r="I2187" s="432">
        <v>48362292.020000003</v>
      </c>
      <c r="J2187" s="432">
        <v>0</v>
      </c>
    </row>
    <row r="2188" spans="1:10" x14ac:dyDescent="0.2">
      <c r="A2188" s="333" t="str">
        <f t="shared" si="34"/>
        <v>98210800TL</v>
      </c>
      <c r="B2188" t="s">
        <v>2379</v>
      </c>
      <c r="D2188" t="s">
        <v>1867</v>
      </c>
      <c r="E2188" t="s">
        <v>2380</v>
      </c>
      <c r="F2188" t="s">
        <v>2525</v>
      </c>
      <c r="G2188" s="432">
        <v>94242463.659999996</v>
      </c>
      <c r="H2188" s="432">
        <v>46018171.640000001</v>
      </c>
      <c r="I2188" s="432">
        <v>48224292.020000003</v>
      </c>
      <c r="J2188" s="432">
        <v>0</v>
      </c>
    </row>
    <row r="2189" spans="1:10" x14ac:dyDescent="0.2">
      <c r="A2189" s="333" t="str">
        <f t="shared" si="34"/>
        <v>98210801TL</v>
      </c>
      <c r="B2189" t="s">
        <v>2381</v>
      </c>
      <c r="D2189" t="s">
        <v>1867</v>
      </c>
      <c r="E2189" t="s">
        <v>2382</v>
      </c>
      <c r="F2189" t="s">
        <v>2525</v>
      </c>
      <c r="G2189" s="432">
        <v>165000</v>
      </c>
      <c r="H2189" s="432">
        <v>27000</v>
      </c>
      <c r="I2189" s="432">
        <v>138000</v>
      </c>
      <c r="J2189" s="432">
        <v>0</v>
      </c>
    </row>
    <row r="2190" spans="1:10" x14ac:dyDescent="0.2">
      <c r="A2190" s="333" t="str">
        <f t="shared" si="34"/>
        <v>9821081TL</v>
      </c>
      <c r="B2190" t="s">
        <v>2383</v>
      </c>
      <c r="D2190" t="s">
        <v>1867</v>
      </c>
      <c r="E2190" t="s">
        <v>2384</v>
      </c>
      <c r="F2190" t="s">
        <v>2525</v>
      </c>
      <c r="G2190" s="432">
        <v>15212076.560000001</v>
      </c>
      <c r="H2190" s="432">
        <v>5503668.6900000004</v>
      </c>
      <c r="I2190" s="432">
        <v>9708407.8699999992</v>
      </c>
      <c r="J2190" s="432">
        <v>0</v>
      </c>
    </row>
    <row r="2191" spans="1:10" x14ac:dyDescent="0.2">
      <c r="A2191" s="333" t="str">
        <f t="shared" si="34"/>
        <v>98210810TL</v>
      </c>
      <c r="B2191" t="s">
        <v>2385</v>
      </c>
      <c r="D2191" t="s">
        <v>1867</v>
      </c>
      <c r="E2191" t="s">
        <v>2386</v>
      </c>
      <c r="F2191" t="s">
        <v>2525</v>
      </c>
      <c r="G2191" s="432">
        <v>15062520.560000001</v>
      </c>
      <c r="H2191" s="432">
        <v>5458668.6900000004</v>
      </c>
      <c r="I2191" s="432">
        <v>9603851.8699999992</v>
      </c>
      <c r="J2191" s="432">
        <v>0</v>
      </c>
    </row>
    <row r="2192" spans="1:10" x14ac:dyDescent="0.2">
      <c r="A2192" s="333" t="str">
        <f t="shared" si="34"/>
        <v>98210811TL</v>
      </c>
      <c r="B2192" t="s">
        <v>2387</v>
      </c>
      <c r="D2192" t="s">
        <v>1867</v>
      </c>
      <c r="E2192" t="s">
        <v>2388</v>
      </c>
      <c r="F2192" t="s">
        <v>2525</v>
      </c>
      <c r="G2192" s="432">
        <v>149556</v>
      </c>
      <c r="H2192" s="432">
        <v>45000</v>
      </c>
      <c r="I2192" s="432">
        <v>104556</v>
      </c>
      <c r="J2192" s="432">
        <v>0</v>
      </c>
    </row>
    <row r="2193" spans="1:10" x14ac:dyDescent="0.2">
      <c r="A2193" s="333" t="str">
        <f t="shared" si="34"/>
        <v>9821082TL</v>
      </c>
      <c r="B2193" t="s">
        <v>2389</v>
      </c>
      <c r="D2193" t="s">
        <v>1867</v>
      </c>
      <c r="E2193" t="s">
        <v>2390</v>
      </c>
      <c r="F2193" t="s">
        <v>2525</v>
      </c>
      <c r="G2193" s="432">
        <v>4836098</v>
      </c>
      <c r="H2193" s="432">
        <v>561385</v>
      </c>
      <c r="I2193" s="432">
        <v>4274713</v>
      </c>
      <c r="J2193" s="432">
        <v>0</v>
      </c>
    </row>
    <row r="2194" spans="1:10" x14ac:dyDescent="0.2">
      <c r="A2194" s="333" t="str">
        <f t="shared" si="34"/>
        <v>98210820TL</v>
      </c>
      <c r="B2194" t="s">
        <v>2391</v>
      </c>
      <c r="D2194" t="s">
        <v>1867</v>
      </c>
      <c r="E2194" t="s">
        <v>2392</v>
      </c>
      <c r="F2194" t="s">
        <v>2525</v>
      </c>
      <c r="G2194" s="432">
        <v>4358098</v>
      </c>
      <c r="H2194" s="432">
        <v>378385</v>
      </c>
      <c r="I2194" s="432">
        <v>3979713</v>
      </c>
      <c r="J2194" s="432">
        <v>0</v>
      </c>
    </row>
    <row r="2195" spans="1:10" x14ac:dyDescent="0.2">
      <c r="A2195" s="333" t="str">
        <f t="shared" si="34"/>
        <v>98210821TL</v>
      </c>
      <c r="B2195" t="s">
        <v>2854</v>
      </c>
      <c r="D2195" t="s">
        <v>1867</v>
      </c>
      <c r="E2195" t="s">
        <v>2855</v>
      </c>
      <c r="F2195" t="s">
        <v>2525</v>
      </c>
      <c r="G2195" s="432">
        <v>130000</v>
      </c>
      <c r="H2195" s="432">
        <v>50000</v>
      </c>
      <c r="I2195" s="432">
        <v>80000</v>
      </c>
      <c r="J2195" s="432">
        <v>0</v>
      </c>
    </row>
    <row r="2196" spans="1:10" x14ac:dyDescent="0.2">
      <c r="A2196" s="333" t="str">
        <f t="shared" si="34"/>
        <v>98210824TL</v>
      </c>
      <c r="B2196" t="s">
        <v>2393</v>
      </c>
      <c r="D2196" t="s">
        <v>1867</v>
      </c>
      <c r="E2196" t="s">
        <v>2394</v>
      </c>
      <c r="F2196" t="s">
        <v>2525</v>
      </c>
      <c r="G2196" s="432">
        <v>119000</v>
      </c>
      <c r="H2196" s="432">
        <v>0</v>
      </c>
      <c r="I2196" s="432">
        <v>119000</v>
      </c>
      <c r="J2196" s="432">
        <v>0</v>
      </c>
    </row>
    <row r="2197" spans="1:10" x14ac:dyDescent="0.2">
      <c r="A2197" s="333" t="str">
        <f t="shared" si="34"/>
        <v>98210825TL</v>
      </c>
      <c r="B2197" t="s">
        <v>2395</v>
      </c>
      <c r="D2197" t="s">
        <v>1867</v>
      </c>
      <c r="E2197" t="s">
        <v>2396</v>
      </c>
      <c r="F2197" t="s">
        <v>2525</v>
      </c>
      <c r="G2197" s="432">
        <v>229000</v>
      </c>
      <c r="H2197" s="432">
        <v>133000</v>
      </c>
      <c r="I2197" s="432">
        <v>96000</v>
      </c>
      <c r="J2197" s="432">
        <v>0</v>
      </c>
    </row>
    <row r="2198" spans="1:10" x14ac:dyDescent="0.2">
      <c r="A2198" s="333" t="str">
        <f t="shared" si="34"/>
        <v>9821089TL</v>
      </c>
      <c r="B2198" t="s">
        <v>2400</v>
      </c>
      <c r="D2198" t="s">
        <v>1867</v>
      </c>
      <c r="E2198" t="s">
        <v>2401</v>
      </c>
      <c r="F2198" t="s">
        <v>2525</v>
      </c>
      <c r="G2198" s="432">
        <v>76958</v>
      </c>
      <c r="H2198" s="432">
        <v>30500</v>
      </c>
      <c r="I2198" s="432">
        <v>46458</v>
      </c>
      <c r="J2198" s="432">
        <v>0</v>
      </c>
    </row>
    <row r="2199" spans="1:10" x14ac:dyDescent="0.2">
      <c r="A2199" s="333" t="str">
        <f t="shared" si="34"/>
        <v>98210891TL</v>
      </c>
      <c r="B2199" t="s">
        <v>2402</v>
      </c>
      <c r="D2199" t="s">
        <v>1867</v>
      </c>
      <c r="E2199" t="s">
        <v>2403</v>
      </c>
      <c r="F2199" t="s">
        <v>2525</v>
      </c>
      <c r="G2199" s="432">
        <v>10456</v>
      </c>
      <c r="H2199" s="432">
        <v>0</v>
      </c>
      <c r="I2199" s="432">
        <v>10456</v>
      </c>
      <c r="J2199" s="432">
        <v>0</v>
      </c>
    </row>
    <row r="2200" spans="1:10" x14ac:dyDescent="0.2">
      <c r="A2200" s="333" t="str">
        <f t="shared" si="34"/>
        <v>98210895TL</v>
      </c>
      <c r="B2200" t="s">
        <v>3063</v>
      </c>
      <c r="D2200" t="s">
        <v>1867</v>
      </c>
      <c r="E2200" t="s">
        <v>1963</v>
      </c>
      <c r="F2200" t="s">
        <v>2525</v>
      </c>
      <c r="G2200" s="432">
        <v>37000</v>
      </c>
      <c r="H2200" s="432">
        <v>1000</v>
      </c>
      <c r="I2200" s="432">
        <v>36000</v>
      </c>
      <c r="J2200" s="432">
        <v>0</v>
      </c>
    </row>
    <row r="2201" spans="1:10" x14ac:dyDescent="0.2">
      <c r="A2201" s="333" t="str">
        <f t="shared" si="34"/>
        <v>98210899TL</v>
      </c>
      <c r="B2201" t="s">
        <v>2404</v>
      </c>
      <c r="D2201" t="s">
        <v>1867</v>
      </c>
      <c r="E2201" t="s">
        <v>793</v>
      </c>
      <c r="F2201" t="s">
        <v>2525</v>
      </c>
      <c r="G2201" s="432">
        <v>29502</v>
      </c>
      <c r="H2201" s="432">
        <v>29500</v>
      </c>
      <c r="I2201" s="432">
        <v>2</v>
      </c>
      <c r="J2201" s="432">
        <v>0</v>
      </c>
    </row>
    <row r="2202" spans="1:10" x14ac:dyDescent="0.2">
      <c r="A2202" s="333" t="str">
        <f t="shared" si="34"/>
        <v>983TL</v>
      </c>
      <c r="B2202" t="s">
        <v>2405</v>
      </c>
      <c r="D2202" t="s">
        <v>1867</v>
      </c>
      <c r="E2202" t="s">
        <v>2318</v>
      </c>
      <c r="F2202" t="s">
        <v>2525</v>
      </c>
      <c r="G2202" s="432">
        <v>72737261772.389999</v>
      </c>
      <c r="H2202" s="432">
        <v>72436641210.470001</v>
      </c>
      <c r="I2202" s="432">
        <v>300620561.92000002</v>
      </c>
      <c r="J2202" s="432">
        <v>0</v>
      </c>
    </row>
    <row r="2203" spans="1:10" x14ac:dyDescent="0.2">
      <c r="A2203" s="333" t="str">
        <f t="shared" si="34"/>
        <v>98300TL</v>
      </c>
      <c r="B2203" t="s">
        <v>2406</v>
      </c>
      <c r="D2203" t="s">
        <v>1867</v>
      </c>
      <c r="E2203" t="s">
        <v>2320</v>
      </c>
      <c r="F2203" t="s">
        <v>2525</v>
      </c>
      <c r="G2203" s="432">
        <v>4773794470.4899998</v>
      </c>
      <c r="H2203" s="432">
        <v>4753642749.6800003</v>
      </c>
      <c r="I2203" s="432">
        <v>20151720.809999999</v>
      </c>
      <c r="J2203" s="432">
        <v>0</v>
      </c>
    </row>
    <row r="2204" spans="1:10" x14ac:dyDescent="0.2">
      <c r="A2204" s="333" t="str">
        <f t="shared" si="34"/>
        <v>983002TL</v>
      </c>
      <c r="B2204" t="s">
        <v>2407</v>
      </c>
      <c r="D2204" t="s">
        <v>1867</v>
      </c>
      <c r="E2204" t="s">
        <v>2322</v>
      </c>
      <c r="F2204" t="s">
        <v>2525</v>
      </c>
      <c r="G2204" s="432">
        <v>1610167379.3499999</v>
      </c>
      <c r="H2204" s="432">
        <v>1604788378.26</v>
      </c>
      <c r="I2204" s="432">
        <v>5379001.0899999999</v>
      </c>
      <c r="J2204" s="432">
        <v>0</v>
      </c>
    </row>
    <row r="2205" spans="1:10" x14ac:dyDescent="0.2">
      <c r="A2205" s="333" t="str">
        <f t="shared" si="34"/>
        <v>9830020TL</v>
      </c>
      <c r="B2205" t="s">
        <v>2856</v>
      </c>
      <c r="D2205" t="s">
        <v>1867</v>
      </c>
      <c r="E2205" t="s">
        <v>2324</v>
      </c>
      <c r="F2205" t="s">
        <v>2525</v>
      </c>
      <c r="G2205" s="432">
        <v>61550310.909999996</v>
      </c>
      <c r="H2205" s="432">
        <v>61513852.159999996</v>
      </c>
      <c r="I2205" s="432">
        <v>36458.75</v>
      </c>
      <c r="J2205" s="432">
        <v>0</v>
      </c>
    </row>
    <row r="2206" spans="1:10" x14ac:dyDescent="0.2">
      <c r="A2206" s="333" t="str">
        <f t="shared" si="34"/>
        <v>9830020USD</v>
      </c>
      <c r="B2206" t="s">
        <v>2856</v>
      </c>
      <c r="D2206" t="s">
        <v>2515</v>
      </c>
      <c r="E2206" t="s">
        <v>2324</v>
      </c>
      <c r="F2206" t="s">
        <v>2525</v>
      </c>
      <c r="G2206" s="432">
        <v>380765</v>
      </c>
      <c r="H2206" s="432">
        <v>380765</v>
      </c>
      <c r="I2206" s="432">
        <v>0</v>
      </c>
      <c r="J2206" s="432">
        <v>0</v>
      </c>
    </row>
    <row r="2207" spans="1:10" x14ac:dyDescent="0.2">
      <c r="A2207" s="333" t="str">
        <f t="shared" si="34"/>
        <v>9830020GBP</v>
      </c>
      <c r="B2207" t="s">
        <v>2856</v>
      </c>
      <c r="D2207" t="s">
        <v>747</v>
      </c>
      <c r="E2207" t="s">
        <v>2324</v>
      </c>
      <c r="F2207" t="s">
        <v>2525</v>
      </c>
      <c r="G2207" s="432">
        <v>37904</v>
      </c>
      <c r="H2207" s="432">
        <v>37904</v>
      </c>
      <c r="I2207" s="432">
        <v>0</v>
      </c>
      <c r="J2207" s="432">
        <v>0</v>
      </c>
    </row>
    <row r="2208" spans="1:10" x14ac:dyDescent="0.2">
      <c r="A2208" s="333" t="str">
        <f t="shared" si="34"/>
        <v>9830020EUR</v>
      </c>
      <c r="B2208" t="s">
        <v>2856</v>
      </c>
      <c r="D2208" t="s">
        <v>748</v>
      </c>
      <c r="E2208" t="s">
        <v>2324</v>
      </c>
      <c r="F2208" t="s">
        <v>2525</v>
      </c>
      <c r="G2208" s="432">
        <v>77161</v>
      </c>
      <c r="H2208" s="432">
        <v>65605.5</v>
      </c>
      <c r="I2208" s="432">
        <v>11555.5</v>
      </c>
      <c r="J2208" s="432">
        <v>0</v>
      </c>
    </row>
    <row r="2209" spans="1:10" x14ac:dyDescent="0.2">
      <c r="A2209" s="333" t="str">
        <f t="shared" si="34"/>
        <v>9830021TL</v>
      </c>
      <c r="B2209" t="s">
        <v>2408</v>
      </c>
      <c r="D2209" t="s">
        <v>1867</v>
      </c>
      <c r="E2209" t="s">
        <v>2326</v>
      </c>
      <c r="F2209" t="s">
        <v>2525</v>
      </c>
      <c r="G2209" s="432">
        <v>25074187.100000001</v>
      </c>
      <c r="H2209" s="432">
        <v>25044213.649999999</v>
      </c>
      <c r="I2209" s="432">
        <v>29973.45</v>
      </c>
      <c r="J2209" s="432">
        <v>0</v>
      </c>
    </row>
    <row r="2210" spans="1:10" x14ac:dyDescent="0.2">
      <c r="A2210" s="333" t="str">
        <f t="shared" si="34"/>
        <v>98300210TL</v>
      </c>
      <c r="B2210" t="s">
        <v>2409</v>
      </c>
      <c r="D2210" t="s">
        <v>1867</v>
      </c>
      <c r="E2210" t="s">
        <v>2328</v>
      </c>
      <c r="F2210" t="s">
        <v>2525</v>
      </c>
      <c r="G2210" s="432">
        <v>22092050.469999999</v>
      </c>
      <c r="H2210" s="432">
        <v>22062077.02</v>
      </c>
      <c r="I2210" s="432">
        <v>29973.45</v>
      </c>
      <c r="J2210" s="432">
        <v>0</v>
      </c>
    </row>
    <row r="2211" spans="1:10" x14ac:dyDescent="0.2">
      <c r="A2211" s="333" t="str">
        <f t="shared" si="34"/>
        <v>98300210USD</v>
      </c>
      <c r="B2211" t="s">
        <v>2409</v>
      </c>
      <c r="D2211" t="s">
        <v>2515</v>
      </c>
      <c r="E2211" t="s">
        <v>2328</v>
      </c>
      <c r="F2211" t="s">
        <v>2525</v>
      </c>
      <c r="G2211" s="432">
        <v>393851</v>
      </c>
      <c r="H2211" s="432">
        <v>393851</v>
      </c>
      <c r="I2211" s="432">
        <v>0</v>
      </c>
      <c r="J2211" s="432">
        <v>0</v>
      </c>
    </row>
    <row r="2212" spans="1:10" x14ac:dyDescent="0.2">
      <c r="A2212" s="333" t="str">
        <f t="shared" si="34"/>
        <v>98300210EUR</v>
      </c>
      <c r="B2212" t="s">
        <v>2409</v>
      </c>
      <c r="D2212" t="s">
        <v>748</v>
      </c>
      <c r="E2212" t="s">
        <v>2328</v>
      </c>
      <c r="F2212" t="s">
        <v>2525</v>
      </c>
      <c r="G2212" s="432">
        <v>69500</v>
      </c>
      <c r="H2212" s="432">
        <v>60000</v>
      </c>
      <c r="I2212" s="432">
        <v>9500</v>
      </c>
      <c r="J2212" s="432">
        <v>0</v>
      </c>
    </row>
    <row r="2213" spans="1:10" x14ac:dyDescent="0.2">
      <c r="A2213" s="333" t="str">
        <f t="shared" si="34"/>
        <v>98300211TL</v>
      </c>
      <c r="B2213" t="s">
        <v>2857</v>
      </c>
      <c r="D2213" t="s">
        <v>1867</v>
      </c>
      <c r="E2213" t="s">
        <v>2330</v>
      </c>
      <c r="F2213" t="s">
        <v>2525</v>
      </c>
      <c r="G2213" s="432">
        <v>2189446.63</v>
      </c>
      <c r="H2213" s="432">
        <v>2189446.63</v>
      </c>
      <c r="I2213" s="432">
        <v>0</v>
      </c>
      <c r="J2213" s="432">
        <v>0</v>
      </c>
    </row>
    <row r="2214" spans="1:10" x14ac:dyDescent="0.2">
      <c r="A2214" s="333" t="str">
        <f t="shared" si="34"/>
        <v>98300211USD</v>
      </c>
      <c r="B2214" t="s">
        <v>2857</v>
      </c>
      <c r="D2214" t="s">
        <v>2515</v>
      </c>
      <c r="E2214" t="s">
        <v>2330</v>
      </c>
      <c r="F2214" t="s">
        <v>2525</v>
      </c>
      <c r="G2214" s="432">
        <v>250808</v>
      </c>
      <c r="H2214" s="432">
        <v>250808</v>
      </c>
      <c r="I2214" s="432">
        <v>0</v>
      </c>
      <c r="J2214" s="432">
        <v>0</v>
      </c>
    </row>
    <row r="2215" spans="1:10" x14ac:dyDescent="0.2">
      <c r="A2215" s="333" t="str">
        <f t="shared" si="34"/>
        <v>98300211EUR</v>
      </c>
      <c r="B2215" t="s">
        <v>2857</v>
      </c>
      <c r="D2215" t="s">
        <v>748</v>
      </c>
      <c r="E2215" t="s">
        <v>2330</v>
      </c>
      <c r="F2215" t="s">
        <v>2525</v>
      </c>
      <c r="G2215" s="432">
        <v>30000</v>
      </c>
      <c r="H2215" s="432">
        <v>30000</v>
      </c>
      <c r="I2215" s="432">
        <v>0</v>
      </c>
      <c r="J2215" s="432">
        <v>0</v>
      </c>
    </row>
    <row r="2216" spans="1:10" x14ac:dyDescent="0.2">
      <c r="A2216" s="333" t="str">
        <f t="shared" si="34"/>
        <v>98300212TL</v>
      </c>
      <c r="B2216" t="s">
        <v>3643</v>
      </c>
      <c r="D2216" t="s">
        <v>1867</v>
      </c>
      <c r="E2216" t="s">
        <v>322</v>
      </c>
      <c r="F2216" t="s">
        <v>2525</v>
      </c>
      <c r="G2216" s="432">
        <v>792690</v>
      </c>
      <c r="H2216" s="432">
        <v>792690</v>
      </c>
      <c r="I2216" s="432">
        <v>0</v>
      </c>
      <c r="J2216" s="432">
        <v>0</v>
      </c>
    </row>
    <row r="2217" spans="1:10" x14ac:dyDescent="0.2">
      <c r="A2217" s="333" t="str">
        <f t="shared" si="34"/>
        <v>98300212EUR</v>
      </c>
      <c r="B2217" t="s">
        <v>3643</v>
      </c>
      <c r="D2217" t="s">
        <v>748</v>
      </c>
      <c r="E2217" t="s">
        <v>322</v>
      </c>
      <c r="F2217" t="s">
        <v>2525</v>
      </c>
      <c r="G2217" s="432">
        <v>20000</v>
      </c>
      <c r="H2217" s="432">
        <v>20000</v>
      </c>
      <c r="I2217" s="432">
        <v>0</v>
      </c>
      <c r="J2217" s="432">
        <v>0</v>
      </c>
    </row>
    <row r="2218" spans="1:10" x14ac:dyDescent="0.2">
      <c r="A2218" s="333" t="str">
        <f t="shared" si="34"/>
        <v>98300236TL</v>
      </c>
      <c r="B2218" t="s">
        <v>2410</v>
      </c>
      <c r="D2218" t="s">
        <v>1867</v>
      </c>
      <c r="E2218" t="s">
        <v>2336</v>
      </c>
      <c r="F2218" t="s">
        <v>2525</v>
      </c>
      <c r="G2218" s="432">
        <v>1303458207.1900001</v>
      </c>
      <c r="H2218" s="432">
        <v>1299544293.45</v>
      </c>
      <c r="I2218" s="432">
        <v>3913913.74</v>
      </c>
      <c r="J2218" s="432">
        <v>0</v>
      </c>
    </row>
    <row r="2219" spans="1:10" x14ac:dyDescent="0.2">
      <c r="A2219" s="333" t="str">
        <f t="shared" si="34"/>
        <v>98300236USD</v>
      </c>
      <c r="B2219" t="s">
        <v>2410</v>
      </c>
      <c r="D2219" t="s">
        <v>2515</v>
      </c>
      <c r="E2219" t="s">
        <v>2336</v>
      </c>
      <c r="F2219" t="s">
        <v>2525</v>
      </c>
      <c r="G2219" s="432">
        <v>6603196.4000000004</v>
      </c>
      <c r="H2219" s="432">
        <v>5595360.3399999999</v>
      </c>
      <c r="I2219" s="432">
        <v>1007836.06</v>
      </c>
      <c r="J2219" s="432">
        <v>0</v>
      </c>
    </row>
    <row r="2220" spans="1:10" x14ac:dyDescent="0.2">
      <c r="A2220" s="333" t="str">
        <f t="shared" si="34"/>
        <v>98300236GBP</v>
      </c>
      <c r="B2220" t="s">
        <v>2410</v>
      </c>
      <c r="D2220" t="s">
        <v>747</v>
      </c>
      <c r="E2220" t="s">
        <v>2336</v>
      </c>
      <c r="F2220" t="s">
        <v>2525</v>
      </c>
      <c r="G2220" s="432">
        <v>1512811.52</v>
      </c>
      <c r="H2220" s="432">
        <v>1468021.52</v>
      </c>
      <c r="I2220" s="432">
        <v>44790</v>
      </c>
      <c r="J2220" s="432">
        <v>0</v>
      </c>
    </row>
    <row r="2221" spans="1:10" x14ac:dyDescent="0.2">
      <c r="A2221" s="333" t="str">
        <f t="shared" si="34"/>
        <v>98300236EUR</v>
      </c>
      <c r="B2221" t="s">
        <v>2410</v>
      </c>
      <c r="D2221" t="s">
        <v>748</v>
      </c>
      <c r="E2221" t="s">
        <v>2336</v>
      </c>
      <c r="F2221" t="s">
        <v>2525</v>
      </c>
      <c r="G2221" s="432">
        <v>13120387.189999999</v>
      </c>
      <c r="H2221" s="432">
        <v>12867136.539999999</v>
      </c>
      <c r="I2221" s="432">
        <v>253250.65</v>
      </c>
      <c r="J2221" s="432">
        <v>0</v>
      </c>
    </row>
    <row r="2222" spans="1:10" x14ac:dyDescent="0.2">
      <c r="A2222" s="333" t="str">
        <f t="shared" si="34"/>
        <v>98300237TL</v>
      </c>
      <c r="B2222" t="s">
        <v>326</v>
      </c>
      <c r="D2222" t="s">
        <v>1867</v>
      </c>
      <c r="E2222" t="s">
        <v>2330</v>
      </c>
      <c r="F2222" t="s">
        <v>2525</v>
      </c>
      <c r="G2222" s="432">
        <v>125490252.17</v>
      </c>
      <c r="H2222" s="432">
        <v>124947191.22</v>
      </c>
      <c r="I2222" s="432">
        <v>543060.94999999995</v>
      </c>
      <c r="J2222" s="432">
        <v>0</v>
      </c>
    </row>
    <row r="2223" spans="1:10" x14ac:dyDescent="0.2">
      <c r="A2223" s="333" t="str">
        <f t="shared" si="34"/>
        <v>98300237USD</v>
      </c>
      <c r="B2223" t="s">
        <v>326</v>
      </c>
      <c r="D2223" t="s">
        <v>2515</v>
      </c>
      <c r="E2223" t="s">
        <v>2330</v>
      </c>
      <c r="F2223" t="s">
        <v>2525</v>
      </c>
      <c r="G2223" s="432">
        <v>4470622.22</v>
      </c>
      <c r="H2223" s="432">
        <v>4443347.5199999996</v>
      </c>
      <c r="I2223" s="432">
        <v>27274.7</v>
      </c>
      <c r="J2223" s="432">
        <v>0</v>
      </c>
    </row>
    <row r="2224" spans="1:10" x14ac:dyDescent="0.2">
      <c r="A2224" s="333" t="str">
        <f t="shared" si="34"/>
        <v>98300237GBP</v>
      </c>
      <c r="B2224" t="s">
        <v>326</v>
      </c>
      <c r="D2224" t="s">
        <v>747</v>
      </c>
      <c r="E2224" t="s">
        <v>2330</v>
      </c>
      <c r="F2224" t="s">
        <v>2525</v>
      </c>
      <c r="G2224" s="432">
        <v>1399278.37</v>
      </c>
      <c r="H2224" s="432">
        <v>1389326.53</v>
      </c>
      <c r="I2224" s="432">
        <v>9951.84</v>
      </c>
      <c r="J2224" s="432">
        <v>0</v>
      </c>
    </row>
    <row r="2225" spans="1:10" x14ac:dyDescent="0.2">
      <c r="A2225" s="333" t="str">
        <f t="shared" si="34"/>
        <v>98300237EUR</v>
      </c>
      <c r="B2225" t="s">
        <v>326</v>
      </c>
      <c r="D2225" t="s">
        <v>748</v>
      </c>
      <c r="E2225" t="s">
        <v>2330</v>
      </c>
      <c r="F2225" t="s">
        <v>2525</v>
      </c>
      <c r="G2225" s="432">
        <v>12680887.539999999</v>
      </c>
      <c r="H2225" s="432">
        <v>12547367.539999999</v>
      </c>
      <c r="I2225" s="432">
        <v>133520</v>
      </c>
      <c r="J2225" s="432">
        <v>0</v>
      </c>
    </row>
    <row r="2226" spans="1:10" x14ac:dyDescent="0.2">
      <c r="A2226" s="333" t="str">
        <f t="shared" si="34"/>
        <v>98300238TL</v>
      </c>
      <c r="B2226" t="s">
        <v>327</v>
      </c>
      <c r="D2226" t="s">
        <v>1867</v>
      </c>
      <c r="E2226" t="s">
        <v>322</v>
      </c>
      <c r="F2226" t="s">
        <v>2525</v>
      </c>
      <c r="G2226" s="432">
        <v>94594421.980000004</v>
      </c>
      <c r="H2226" s="432">
        <v>93738827.780000001</v>
      </c>
      <c r="I2226" s="432">
        <v>855594.2</v>
      </c>
      <c r="J2226" s="432">
        <v>0</v>
      </c>
    </row>
    <row r="2227" spans="1:10" x14ac:dyDescent="0.2">
      <c r="A2227" s="333" t="str">
        <f t="shared" si="34"/>
        <v>98300238USD</v>
      </c>
      <c r="B2227" t="s">
        <v>327</v>
      </c>
      <c r="D2227" t="s">
        <v>2515</v>
      </c>
      <c r="E2227" t="s">
        <v>322</v>
      </c>
      <c r="F2227" t="s">
        <v>2525</v>
      </c>
      <c r="G2227" s="432">
        <v>434011.29</v>
      </c>
      <c r="H2227" s="432">
        <v>390473.29</v>
      </c>
      <c r="I2227" s="432">
        <v>43538</v>
      </c>
      <c r="J2227" s="432">
        <v>0</v>
      </c>
    </row>
    <row r="2228" spans="1:10" x14ac:dyDescent="0.2">
      <c r="A2228" s="333" t="str">
        <f t="shared" si="34"/>
        <v>98300238GBP</v>
      </c>
      <c r="B2228" t="s">
        <v>327</v>
      </c>
      <c r="D2228" t="s">
        <v>747</v>
      </c>
      <c r="E2228" t="s">
        <v>322</v>
      </c>
      <c r="F2228" t="s">
        <v>2525</v>
      </c>
      <c r="G2228" s="432">
        <v>278249</v>
      </c>
      <c r="H2228" s="432">
        <v>108249</v>
      </c>
      <c r="I2228" s="432">
        <v>170000</v>
      </c>
      <c r="J2228" s="432">
        <v>0</v>
      </c>
    </row>
    <row r="2229" spans="1:10" x14ac:dyDescent="0.2">
      <c r="A2229" s="333" t="str">
        <f t="shared" si="34"/>
        <v>98300238EUR</v>
      </c>
      <c r="B2229" t="s">
        <v>327</v>
      </c>
      <c r="D2229" t="s">
        <v>748</v>
      </c>
      <c r="E2229" t="s">
        <v>322</v>
      </c>
      <c r="F2229" t="s">
        <v>2525</v>
      </c>
      <c r="G2229" s="432">
        <v>148860</v>
      </c>
      <c r="H2229" s="432">
        <v>148860</v>
      </c>
      <c r="I2229" s="432">
        <v>0</v>
      </c>
      <c r="J2229" s="432">
        <v>0</v>
      </c>
    </row>
    <row r="2230" spans="1:10" x14ac:dyDescent="0.2">
      <c r="A2230" s="333" t="str">
        <f t="shared" si="34"/>
        <v>983003TL</v>
      </c>
      <c r="B2230" t="s">
        <v>2411</v>
      </c>
      <c r="D2230" t="s">
        <v>1867</v>
      </c>
      <c r="E2230" t="s">
        <v>2338</v>
      </c>
      <c r="F2230" t="s">
        <v>2525</v>
      </c>
      <c r="G2230" s="432">
        <v>25052087.629999999</v>
      </c>
      <c r="H2230" s="432">
        <v>24947589.66</v>
      </c>
      <c r="I2230" s="432">
        <v>104497.97</v>
      </c>
      <c r="J2230" s="432">
        <v>0</v>
      </c>
    </row>
    <row r="2231" spans="1:10" x14ac:dyDescent="0.2">
      <c r="A2231" s="333" t="str">
        <f t="shared" si="34"/>
        <v>9830031TL</v>
      </c>
      <c r="B2231" t="s">
        <v>2412</v>
      </c>
      <c r="D2231" t="s">
        <v>1867</v>
      </c>
      <c r="E2231" t="s">
        <v>2340</v>
      </c>
      <c r="F2231" t="s">
        <v>2525</v>
      </c>
      <c r="G2231" s="432">
        <v>25052087.629999999</v>
      </c>
      <c r="H2231" s="432">
        <v>24947589.66</v>
      </c>
      <c r="I2231" s="432">
        <v>104497.97</v>
      </c>
      <c r="J2231" s="432">
        <v>0</v>
      </c>
    </row>
    <row r="2232" spans="1:10" x14ac:dyDescent="0.2">
      <c r="A2232" s="333" t="str">
        <f t="shared" si="34"/>
        <v>9830031USD</v>
      </c>
      <c r="B2232" t="s">
        <v>2412</v>
      </c>
      <c r="D2232" t="s">
        <v>2515</v>
      </c>
      <c r="E2232" t="s">
        <v>2340</v>
      </c>
      <c r="F2232" t="s">
        <v>2525</v>
      </c>
      <c r="G2232" s="432">
        <v>166612.45000000001</v>
      </c>
      <c r="H2232" s="432">
        <v>148421.29999999999</v>
      </c>
      <c r="I2232" s="432">
        <v>18191.150000000001</v>
      </c>
      <c r="J2232" s="432">
        <v>0</v>
      </c>
    </row>
    <row r="2233" spans="1:10" x14ac:dyDescent="0.2">
      <c r="A2233" s="333" t="str">
        <f t="shared" si="34"/>
        <v>9830031EUR</v>
      </c>
      <c r="B2233" t="s">
        <v>2412</v>
      </c>
      <c r="D2233" t="s">
        <v>748</v>
      </c>
      <c r="E2233" t="s">
        <v>2340</v>
      </c>
      <c r="F2233" t="s">
        <v>2525</v>
      </c>
      <c r="G2233" s="432">
        <v>130630.8</v>
      </c>
      <c r="H2233" s="432">
        <v>114230.8</v>
      </c>
      <c r="I2233" s="432">
        <v>16400</v>
      </c>
      <c r="J2233" s="432">
        <v>0</v>
      </c>
    </row>
    <row r="2234" spans="1:10" x14ac:dyDescent="0.2">
      <c r="A2234" s="333" t="str">
        <f t="shared" si="34"/>
        <v>983009TL</v>
      </c>
      <c r="B2234" t="s">
        <v>2413</v>
      </c>
      <c r="D2234" t="s">
        <v>1867</v>
      </c>
      <c r="E2234" t="s">
        <v>2348</v>
      </c>
      <c r="F2234" t="s">
        <v>2525</v>
      </c>
      <c r="G2234" s="432">
        <v>3138575003.5100002</v>
      </c>
      <c r="H2234" s="432">
        <v>3123906781.7600002</v>
      </c>
      <c r="I2234" s="432">
        <v>14668221.75</v>
      </c>
      <c r="J2234" s="432">
        <v>0</v>
      </c>
    </row>
    <row r="2235" spans="1:10" x14ac:dyDescent="0.2">
      <c r="A2235" s="333" t="str">
        <f t="shared" si="34"/>
        <v>9830092TL</v>
      </c>
      <c r="B2235" t="s">
        <v>2414</v>
      </c>
      <c r="D2235" t="s">
        <v>1867</v>
      </c>
      <c r="E2235" t="s">
        <v>2415</v>
      </c>
      <c r="F2235" t="s">
        <v>2525</v>
      </c>
      <c r="G2235" s="432">
        <v>3097875000</v>
      </c>
      <c r="H2235" s="432">
        <v>3083375000</v>
      </c>
      <c r="I2235" s="432">
        <v>14500000</v>
      </c>
      <c r="J2235" s="432">
        <v>0</v>
      </c>
    </row>
    <row r="2236" spans="1:10" x14ac:dyDescent="0.2">
      <c r="A2236" s="333" t="str">
        <f t="shared" si="34"/>
        <v>98300921TL</v>
      </c>
      <c r="B2236" t="s">
        <v>2416</v>
      </c>
      <c r="D2236" t="s">
        <v>1867</v>
      </c>
      <c r="E2236" t="s">
        <v>2417</v>
      </c>
      <c r="F2236" t="s">
        <v>2525</v>
      </c>
      <c r="G2236" s="432">
        <v>3097875000</v>
      </c>
      <c r="H2236" s="432">
        <v>3083375000</v>
      </c>
      <c r="I2236" s="432">
        <v>14500000</v>
      </c>
      <c r="J2236" s="432">
        <v>0</v>
      </c>
    </row>
    <row r="2237" spans="1:10" x14ac:dyDescent="0.2">
      <c r="A2237" s="333" t="str">
        <f t="shared" si="34"/>
        <v>98300921USD</v>
      </c>
      <c r="B2237" t="s">
        <v>2416</v>
      </c>
      <c r="D2237" t="s">
        <v>2515</v>
      </c>
      <c r="E2237" t="s">
        <v>2417</v>
      </c>
      <c r="F2237" t="s">
        <v>2525</v>
      </c>
      <c r="G2237" s="432">
        <v>5000000</v>
      </c>
      <c r="H2237" s="432">
        <v>0</v>
      </c>
      <c r="I2237" s="432">
        <v>5000000</v>
      </c>
      <c r="J2237" s="432">
        <v>0</v>
      </c>
    </row>
    <row r="2238" spans="1:10" x14ac:dyDescent="0.2">
      <c r="A2238" s="333" t="str">
        <f t="shared" si="34"/>
        <v>9830097TL</v>
      </c>
      <c r="B2238" t="s">
        <v>2418</v>
      </c>
      <c r="D2238" t="s">
        <v>1867</v>
      </c>
      <c r="E2238" t="s">
        <v>2353</v>
      </c>
      <c r="F2238" t="s">
        <v>2525</v>
      </c>
      <c r="G2238" s="432">
        <v>40700003.509999998</v>
      </c>
      <c r="H2238" s="432">
        <v>40531781.759999998</v>
      </c>
      <c r="I2238" s="432">
        <v>168221.75</v>
      </c>
      <c r="J2238" s="432">
        <v>0</v>
      </c>
    </row>
    <row r="2239" spans="1:10" x14ac:dyDescent="0.2">
      <c r="A2239" s="333" t="str">
        <f t="shared" si="34"/>
        <v>98300970TL</v>
      </c>
      <c r="B2239" t="s">
        <v>2419</v>
      </c>
      <c r="D2239" t="s">
        <v>1867</v>
      </c>
      <c r="E2239" t="s">
        <v>2355</v>
      </c>
      <c r="F2239" t="s">
        <v>2525</v>
      </c>
      <c r="G2239" s="432">
        <v>40700003.509999998</v>
      </c>
      <c r="H2239" s="432">
        <v>40531781.759999998</v>
      </c>
      <c r="I2239" s="432">
        <v>168221.75</v>
      </c>
      <c r="J2239" s="432">
        <v>0</v>
      </c>
    </row>
    <row r="2240" spans="1:10" x14ac:dyDescent="0.2">
      <c r="A2240" s="333" t="str">
        <f t="shared" si="34"/>
        <v>98300970USD</v>
      </c>
      <c r="B2240" t="s">
        <v>2419</v>
      </c>
      <c r="D2240" t="s">
        <v>2515</v>
      </c>
      <c r="E2240" t="s">
        <v>2355</v>
      </c>
      <c r="F2240" t="s">
        <v>2525</v>
      </c>
      <c r="G2240" s="432">
        <v>20456</v>
      </c>
      <c r="H2240" s="432">
        <v>0</v>
      </c>
      <c r="I2240" s="432">
        <v>20456</v>
      </c>
      <c r="J2240" s="432">
        <v>0</v>
      </c>
    </row>
    <row r="2241" spans="1:10" x14ac:dyDescent="0.2">
      <c r="A2241" s="333" t="str">
        <f t="shared" si="34"/>
        <v>98300970GBP</v>
      </c>
      <c r="B2241" t="s">
        <v>2419</v>
      </c>
      <c r="D2241" t="s">
        <v>747</v>
      </c>
      <c r="E2241" t="s">
        <v>2355</v>
      </c>
      <c r="F2241" t="s">
        <v>2525</v>
      </c>
      <c r="G2241" s="432">
        <v>19622</v>
      </c>
      <c r="H2241" s="432">
        <v>0</v>
      </c>
      <c r="I2241" s="432">
        <v>19622</v>
      </c>
      <c r="J2241" s="432">
        <v>0</v>
      </c>
    </row>
    <row r="2242" spans="1:10" x14ac:dyDescent="0.2">
      <c r="A2242" s="333" t="str">
        <f t="shared" si="34"/>
        <v>98300970EUR</v>
      </c>
      <c r="B2242" t="s">
        <v>2419</v>
      </c>
      <c r="D2242" t="s">
        <v>748</v>
      </c>
      <c r="E2242" t="s">
        <v>2355</v>
      </c>
      <c r="F2242" t="s">
        <v>2525</v>
      </c>
      <c r="G2242" s="432">
        <v>7834</v>
      </c>
      <c r="H2242" s="432">
        <v>0</v>
      </c>
      <c r="I2242" s="432">
        <v>7834</v>
      </c>
      <c r="J2242" s="432">
        <v>0</v>
      </c>
    </row>
    <row r="2243" spans="1:10" x14ac:dyDescent="0.2">
      <c r="A2243" s="333" t="str">
        <f t="shared" ref="A2243:A2306" si="35">CONCATENATE(B2243,D2243)</f>
        <v>98310TL</v>
      </c>
      <c r="B2243" t="s">
        <v>2420</v>
      </c>
      <c r="D2243" t="s">
        <v>1867</v>
      </c>
      <c r="E2243" t="s">
        <v>2357</v>
      </c>
      <c r="F2243" t="s">
        <v>2525</v>
      </c>
      <c r="G2243" s="432">
        <v>67963467301.900002</v>
      </c>
      <c r="H2243" s="432">
        <v>67682998460.790001</v>
      </c>
      <c r="I2243" s="432">
        <v>280468841.11000001</v>
      </c>
      <c r="J2243" s="432">
        <v>0</v>
      </c>
    </row>
    <row r="2244" spans="1:10" x14ac:dyDescent="0.2">
      <c r="A2244" s="333" t="str">
        <f t="shared" si="35"/>
        <v>983101TL</v>
      </c>
      <c r="B2244" t="s">
        <v>2421</v>
      </c>
      <c r="D2244" t="s">
        <v>1867</v>
      </c>
      <c r="E2244" t="s">
        <v>2359</v>
      </c>
      <c r="F2244" t="s">
        <v>2525</v>
      </c>
      <c r="G2244" s="432">
        <v>821765977.41999996</v>
      </c>
      <c r="H2244" s="432">
        <v>819165685.58000004</v>
      </c>
      <c r="I2244" s="432">
        <v>2600291.84</v>
      </c>
      <c r="J2244" s="432">
        <v>0</v>
      </c>
    </row>
    <row r="2245" spans="1:10" x14ac:dyDescent="0.2">
      <c r="A2245" s="333" t="str">
        <f t="shared" si="35"/>
        <v>9831011TL</v>
      </c>
      <c r="B2245" t="s">
        <v>328</v>
      </c>
      <c r="D2245" t="s">
        <v>1867</v>
      </c>
      <c r="E2245" t="s">
        <v>2361</v>
      </c>
      <c r="F2245" t="s">
        <v>2525</v>
      </c>
      <c r="G2245" s="432">
        <v>821765977.41999996</v>
      </c>
      <c r="H2245" s="432">
        <v>819165685.58000004</v>
      </c>
      <c r="I2245" s="432">
        <v>2600291.84</v>
      </c>
      <c r="J2245" s="432">
        <v>0</v>
      </c>
    </row>
    <row r="2246" spans="1:10" x14ac:dyDescent="0.2">
      <c r="A2246" s="333" t="str">
        <f t="shared" si="35"/>
        <v>98310110TL</v>
      </c>
      <c r="B2246" t="s">
        <v>329</v>
      </c>
      <c r="D2246" t="s">
        <v>1867</v>
      </c>
      <c r="E2246" t="s">
        <v>325</v>
      </c>
      <c r="F2246" t="s">
        <v>2525</v>
      </c>
      <c r="G2246" s="432">
        <v>745165431.32000005</v>
      </c>
      <c r="H2246" s="432">
        <v>742565139.48000002</v>
      </c>
      <c r="I2246" s="432">
        <v>2600291.84</v>
      </c>
      <c r="J2246" s="432">
        <v>0</v>
      </c>
    </row>
    <row r="2247" spans="1:10" x14ac:dyDescent="0.2">
      <c r="A2247" s="333" t="str">
        <f t="shared" si="35"/>
        <v>98310110USD</v>
      </c>
      <c r="B2247" t="s">
        <v>329</v>
      </c>
      <c r="D2247" t="s">
        <v>2515</v>
      </c>
      <c r="E2247" t="s">
        <v>325</v>
      </c>
      <c r="F2247" t="s">
        <v>2525</v>
      </c>
      <c r="G2247" s="432">
        <v>261589690.63999999</v>
      </c>
      <c r="H2247" s="432">
        <v>260705847.13</v>
      </c>
      <c r="I2247" s="432">
        <v>883843.51</v>
      </c>
      <c r="J2247" s="432">
        <v>0</v>
      </c>
    </row>
    <row r="2248" spans="1:10" x14ac:dyDescent="0.2">
      <c r="A2248" s="333" t="str">
        <f t="shared" si="35"/>
        <v>98310110GBP</v>
      </c>
      <c r="B2248" t="s">
        <v>329</v>
      </c>
      <c r="D2248" t="s">
        <v>747</v>
      </c>
      <c r="E2248" t="s">
        <v>325</v>
      </c>
      <c r="F2248" t="s">
        <v>2525</v>
      </c>
      <c r="G2248" s="432">
        <v>4742624.76</v>
      </c>
      <c r="H2248" s="432">
        <v>4740989.76</v>
      </c>
      <c r="I2248" s="432">
        <v>1635</v>
      </c>
      <c r="J2248" s="432">
        <v>0</v>
      </c>
    </row>
    <row r="2249" spans="1:10" x14ac:dyDescent="0.2">
      <c r="A2249" s="333" t="str">
        <f t="shared" si="35"/>
        <v>98310110EUR</v>
      </c>
      <c r="B2249" t="s">
        <v>329</v>
      </c>
      <c r="D2249" t="s">
        <v>748</v>
      </c>
      <c r="E2249" t="s">
        <v>325</v>
      </c>
      <c r="F2249" t="s">
        <v>2525</v>
      </c>
      <c r="G2249" s="432">
        <v>1852773.6</v>
      </c>
      <c r="H2249" s="432">
        <v>1843223.6</v>
      </c>
      <c r="I2249" s="432">
        <v>9550</v>
      </c>
      <c r="J2249" s="432">
        <v>0</v>
      </c>
    </row>
    <row r="2250" spans="1:10" x14ac:dyDescent="0.2">
      <c r="A2250" s="333" t="str">
        <f t="shared" si="35"/>
        <v>98310113TL</v>
      </c>
      <c r="B2250" t="s">
        <v>2858</v>
      </c>
      <c r="D2250" t="s">
        <v>1867</v>
      </c>
      <c r="E2250" t="s">
        <v>2859</v>
      </c>
      <c r="F2250" t="s">
        <v>2525</v>
      </c>
      <c r="G2250" s="432">
        <v>76600546.099999994</v>
      </c>
      <c r="H2250" s="432">
        <v>76600546.099999994</v>
      </c>
      <c r="I2250" s="432">
        <v>0</v>
      </c>
      <c r="J2250" s="432">
        <v>0</v>
      </c>
    </row>
    <row r="2251" spans="1:10" x14ac:dyDescent="0.2">
      <c r="A2251" s="333" t="str">
        <f t="shared" si="35"/>
        <v>98310113USD</v>
      </c>
      <c r="B2251" t="s">
        <v>2858</v>
      </c>
      <c r="D2251" t="s">
        <v>2515</v>
      </c>
      <c r="E2251" t="s">
        <v>2859</v>
      </c>
      <c r="F2251" t="s">
        <v>2525</v>
      </c>
      <c r="G2251" s="432">
        <v>28620785</v>
      </c>
      <c r="H2251" s="432">
        <v>28620785</v>
      </c>
      <c r="I2251" s="432">
        <v>0</v>
      </c>
      <c r="J2251" s="432">
        <v>0</v>
      </c>
    </row>
    <row r="2252" spans="1:10" x14ac:dyDescent="0.2">
      <c r="A2252" s="333" t="str">
        <f t="shared" si="35"/>
        <v>983104TL</v>
      </c>
      <c r="B2252" t="s">
        <v>2422</v>
      </c>
      <c r="D2252" t="s">
        <v>1867</v>
      </c>
      <c r="E2252" t="s">
        <v>2368</v>
      </c>
      <c r="F2252" t="s">
        <v>2525</v>
      </c>
      <c r="G2252" s="432">
        <v>57135791871</v>
      </c>
      <c r="H2252" s="432">
        <v>56859661925</v>
      </c>
      <c r="I2252" s="432">
        <v>276129946</v>
      </c>
      <c r="J2252" s="432">
        <v>0</v>
      </c>
    </row>
    <row r="2253" spans="1:10" x14ac:dyDescent="0.2">
      <c r="A2253" s="333" t="str">
        <f t="shared" si="35"/>
        <v>9831040TL</v>
      </c>
      <c r="B2253" t="s">
        <v>2423</v>
      </c>
      <c r="D2253" t="s">
        <v>1867</v>
      </c>
      <c r="E2253" t="s">
        <v>1704</v>
      </c>
      <c r="F2253" t="s">
        <v>2525</v>
      </c>
      <c r="G2253" s="432">
        <v>57135791871</v>
      </c>
      <c r="H2253" s="432">
        <v>56859661925</v>
      </c>
      <c r="I2253" s="432">
        <v>276129946</v>
      </c>
      <c r="J2253" s="432">
        <v>0</v>
      </c>
    </row>
    <row r="2254" spans="1:10" x14ac:dyDescent="0.2">
      <c r="A2254" s="333" t="str">
        <f t="shared" si="35"/>
        <v>98310400TL</v>
      </c>
      <c r="B2254" t="s">
        <v>3331</v>
      </c>
      <c r="D2254" t="s">
        <v>1867</v>
      </c>
      <c r="E2254" t="s">
        <v>3332</v>
      </c>
      <c r="F2254" t="s">
        <v>2525</v>
      </c>
      <c r="G2254" s="432">
        <v>1656603874</v>
      </c>
      <c r="H2254" s="432">
        <v>1648044163</v>
      </c>
      <c r="I2254" s="432">
        <v>8559711</v>
      </c>
      <c r="J2254" s="432">
        <v>0</v>
      </c>
    </row>
    <row r="2255" spans="1:10" x14ac:dyDescent="0.2">
      <c r="A2255" s="333" t="str">
        <f t="shared" si="35"/>
        <v>98310400USD</v>
      </c>
      <c r="B2255" t="s">
        <v>3331</v>
      </c>
      <c r="D2255" t="s">
        <v>2515</v>
      </c>
      <c r="E2255" t="s">
        <v>3332</v>
      </c>
      <c r="F2255" t="s">
        <v>2525</v>
      </c>
      <c r="G2255" s="432">
        <v>1200000</v>
      </c>
      <c r="H2255" s="432">
        <v>0</v>
      </c>
      <c r="I2255" s="432">
        <v>1200000</v>
      </c>
      <c r="J2255" s="432">
        <v>0</v>
      </c>
    </row>
    <row r="2256" spans="1:10" x14ac:dyDescent="0.2">
      <c r="A2256" s="333" t="str">
        <f t="shared" si="35"/>
        <v>98310400EUR</v>
      </c>
      <c r="B2256" t="s">
        <v>3331</v>
      </c>
      <c r="D2256" t="s">
        <v>748</v>
      </c>
      <c r="E2256" t="s">
        <v>3332</v>
      </c>
      <c r="F2256" t="s">
        <v>2525</v>
      </c>
      <c r="G2256" s="432">
        <v>1610000</v>
      </c>
      <c r="H2256" s="432">
        <v>0</v>
      </c>
      <c r="I2256" s="432">
        <v>1610000</v>
      </c>
      <c r="J2256" s="432">
        <v>0</v>
      </c>
    </row>
    <row r="2257" spans="1:10" x14ac:dyDescent="0.2">
      <c r="A2257" s="333" t="str">
        <f t="shared" si="35"/>
        <v>98310402TL</v>
      </c>
      <c r="B2257" t="s">
        <v>2424</v>
      </c>
      <c r="D2257" t="s">
        <v>1867</v>
      </c>
      <c r="E2257" t="s">
        <v>2425</v>
      </c>
      <c r="F2257" t="s">
        <v>2525</v>
      </c>
      <c r="G2257" s="432">
        <v>31153231560</v>
      </c>
      <c r="H2257" s="432">
        <v>31010225155</v>
      </c>
      <c r="I2257" s="432">
        <v>143006405</v>
      </c>
      <c r="J2257" s="432">
        <v>0</v>
      </c>
    </row>
    <row r="2258" spans="1:10" x14ac:dyDescent="0.2">
      <c r="A2258" s="333" t="str">
        <f t="shared" si="35"/>
        <v>98310402USD</v>
      </c>
      <c r="B2258" t="s">
        <v>2424</v>
      </c>
      <c r="D2258" t="s">
        <v>2515</v>
      </c>
      <c r="E2258" t="s">
        <v>2425</v>
      </c>
      <c r="F2258" t="s">
        <v>2525</v>
      </c>
      <c r="G2258" s="432">
        <v>16450000</v>
      </c>
      <c r="H2258" s="432">
        <v>0</v>
      </c>
      <c r="I2258" s="432">
        <v>16450000</v>
      </c>
      <c r="J2258" s="432">
        <v>0</v>
      </c>
    </row>
    <row r="2259" spans="1:10" x14ac:dyDescent="0.2">
      <c r="A2259" s="333" t="str">
        <f t="shared" si="35"/>
        <v>98310402GBP</v>
      </c>
      <c r="B2259" t="s">
        <v>2424</v>
      </c>
      <c r="D2259" t="s">
        <v>747</v>
      </c>
      <c r="E2259" t="s">
        <v>2425</v>
      </c>
      <c r="F2259" t="s">
        <v>2525</v>
      </c>
      <c r="G2259" s="432">
        <v>2100000</v>
      </c>
      <c r="H2259" s="432">
        <v>0</v>
      </c>
      <c r="I2259" s="432">
        <v>2100000</v>
      </c>
      <c r="J2259" s="432">
        <v>0</v>
      </c>
    </row>
    <row r="2260" spans="1:10" x14ac:dyDescent="0.2">
      <c r="A2260" s="333" t="str">
        <f t="shared" si="35"/>
        <v>98310402EUR</v>
      </c>
      <c r="B2260" t="s">
        <v>2424</v>
      </c>
      <c r="D2260" t="s">
        <v>748</v>
      </c>
      <c r="E2260" t="s">
        <v>2425</v>
      </c>
      <c r="F2260" t="s">
        <v>2525</v>
      </c>
      <c r="G2260" s="432">
        <v>32600000</v>
      </c>
      <c r="H2260" s="432">
        <v>5250000</v>
      </c>
      <c r="I2260" s="432">
        <v>27350000</v>
      </c>
      <c r="J2260" s="432">
        <v>0</v>
      </c>
    </row>
    <row r="2261" spans="1:10" x14ac:dyDescent="0.2">
      <c r="A2261" s="333" t="str">
        <f t="shared" si="35"/>
        <v>98310404TL</v>
      </c>
      <c r="B2261" t="s">
        <v>330</v>
      </c>
      <c r="D2261" t="s">
        <v>1867</v>
      </c>
      <c r="E2261" t="s">
        <v>331</v>
      </c>
      <c r="F2261" t="s">
        <v>2525</v>
      </c>
      <c r="G2261" s="432">
        <v>24325956437</v>
      </c>
      <c r="H2261" s="432">
        <v>24201392607</v>
      </c>
      <c r="I2261" s="432">
        <v>124563830</v>
      </c>
      <c r="J2261" s="432">
        <v>0</v>
      </c>
    </row>
    <row r="2262" spans="1:10" x14ac:dyDescent="0.2">
      <c r="A2262" s="333" t="str">
        <f t="shared" si="35"/>
        <v>98310404USD</v>
      </c>
      <c r="B2262" t="s">
        <v>330</v>
      </c>
      <c r="D2262" t="s">
        <v>2515</v>
      </c>
      <c r="E2262" t="s">
        <v>331</v>
      </c>
      <c r="F2262" t="s">
        <v>2525</v>
      </c>
      <c r="G2262" s="432">
        <v>13370000</v>
      </c>
      <c r="H2262" s="432">
        <v>0</v>
      </c>
      <c r="I2262" s="432">
        <v>13370000</v>
      </c>
      <c r="J2262" s="432">
        <v>0</v>
      </c>
    </row>
    <row r="2263" spans="1:10" x14ac:dyDescent="0.2">
      <c r="A2263" s="333" t="str">
        <f t="shared" si="35"/>
        <v>98310404GBP</v>
      </c>
      <c r="B2263" t="s">
        <v>330</v>
      </c>
      <c r="D2263" t="s">
        <v>747</v>
      </c>
      <c r="E2263" t="s">
        <v>331</v>
      </c>
      <c r="F2263" t="s">
        <v>2525</v>
      </c>
      <c r="G2263" s="432">
        <v>170000</v>
      </c>
      <c r="H2263" s="432">
        <v>0</v>
      </c>
      <c r="I2263" s="432">
        <v>170000</v>
      </c>
      <c r="J2263" s="432">
        <v>0</v>
      </c>
    </row>
    <row r="2264" spans="1:10" x14ac:dyDescent="0.2">
      <c r="A2264" s="333" t="str">
        <f t="shared" si="35"/>
        <v>98310404EUR</v>
      </c>
      <c r="B2264" t="s">
        <v>330</v>
      </c>
      <c r="D2264" t="s">
        <v>748</v>
      </c>
      <c r="E2264" t="s">
        <v>331</v>
      </c>
      <c r="F2264" t="s">
        <v>2525</v>
      </c>
      <c r="G2264" s="432">
        <v>26960000</v>
      </c>
      <c r="H2264" s="432">
        <v>0</v>
      </c>
      <c r="I2264" s="432">
        <v>26960000</v>
      </c>
      <c r="J2264" s="432">
        <v>0</v>
      </c>
    </row>
    <row r="2265" spans="1:10" x14ac:dyDescent="0.2">
      <c r="A2265" s="333" t="str">
        <f t="shared" si="35"/>
        <v>983108TL</v>
      </c>
      <c r="B2265" t="s">
        <v>2426</v>
      </c>
      <c r="D2265" t="s">
        <v>1867</v>
      </c>
      <c r="E2265" t="s">
        <v>2376</v>
      </c>
      <c r="F2265" t="s">
        <v>2525</v>
      </c>
      <c r="G2265" s="432">
        <v>10005909453.48</v>
      </c>
      <c r="H2265" s="432">
        <v>10004170850.209999</v>
      </c>
      <c r="I2265" s="432">
        <v>1738603.27</v>
      </c>
      <c r="J2265" s="432">
        <v>0</v>
      </c>
    </row>
    <row r="2266" spans="1:10" x14ac:dyDescent="0.2">
      <c r="A2266" s="333" t="str">
        <f t="shared" si="35"/>
        <v>9831080TL</v>
      </c>
      <c r="B2266" t="s">
        <v>332</v>
      </c>
      <c r="D2266" t="s">
        <v>1867</v>
      </c>
      <c r="E2266" t="s">
        <v>2378</v>
      </c>
      <c r="F2266" t="s">
        <v>2525</v>
      </c>
      <c r="G2266" s="432">
        <v>17418250.649999999</v>
      </c>
      <c r="H2266" s="432">
        <v>17418250.649999999</v>
      </c>
      <c r="I2266" s="432">
        <v>0</v>
      </c>
      <c r="J2266" s="432">
        <v>0</v>
      </c>
    </row>
    <row r="2267" spans="1:10" x14ac:dyDescent="0.2">
      <c r="A2267" s="333" t="str">
        <f t="shared" si="35"/>
        <v>98310800TL</v>
      </c>
      <c r="B2267" t="s">
        <v>333</v>
      </c>
      <c r="D2267" t="s">
        <v>1867</v>
      </c>
      <c r="E2267" t="s">
        <v>2380</v>
      </c>
      <c r="F2267" t="s">
        <v>2525</v>
      </c>
      <c r="G2267" s="432">
        <v>17418250.649999999</v>
      </c>
      <c r="H2267" s="432">
        <v>17418250.649999999</v>
      </c>
      <c r="I2267" s="432">
        <v>0</v>
      </c>
      <c r="J2267" s="432">
        <v>0</v>
      </c>
    </row>
    <row r="2268" spans="1:10" x14ac:dyDescent="0.2">
      <c r="A2268" s="333" t="str">
        <f t="shared" si="35"/>
        <v>98310800USD</v>
      </c>
      <c r="B2268" t="s">
        <v>333</v>
      </c>
      <c r="D2268" t="s">
        <v>2515</v>
      </c>
      <c r="E2268" t="s">
        <v>2380</v>
      </c>
      <c r="F2268" t="s">
        <v>2525</v>
      </c>
      <c r="G2268" s="432">
        <v>52064.800000000003</v>
      </c>
      <c r="H2268" s="432">
        <v>52064.800000000003</v>
      </c>
      <c r="I2268" s="432">
        <v>0</v>
      </c>
      <c r="J2268" s="432">
        <v>0</v>
      </c>
    </row>
    <row r="2269" spans="1:10" x14ac:dyDescent="0.2">
      <c r="A2269" s="333" t="str">
        <f t="shared" si="35"/>
        <v>9831081TL</v>
      </c>
      <c r="B2269" t="s">
        <v>2427</v>
      </c>
      <c r="D2269" t="s">
        <v>1867</v>
      </c>
      <c r="E2269" t="s">
        <v>2384</v>
      </c>
      <c r="F2269" t="s">
        <v>2525</v>
      </c>
      <c r="G2269" s="432">
        <v>9922912102.4099998</v>
      </c>
      <c r="H2269" s="432">
        <v>9921346079.8899994</v>
      </c>
      <c r="I2269" s="432">
        <v>1566022.52</v>
      </c>
      <c r="J2269" s="432">
        <v>0</v>
      </c>
    </row>
    <row r="2270" spans="1:10" x14ac:dyDescent="0.2">
      <c r="A2270" s="333" t="str">
        <f t="shared" si="35"/>
        <v>98310810TL</v>
      </c>
      <c r="B2270" t="s">
        <v>2428</v>
      </c>
      <c r="D2270" t="s">
        <v>1867</v>
      </c>
      <c r="E2270" t="s">
        <v>2386</v>
      </c>
      <c r="F2270" t="s">
        <v>2525</v>
      </c>
      <c r="G2270" s="432">
        <v>2436494.75</v>
      </c>
      <c r="H2270" s="432">
        <v>2425707</v>
      </c>
      <c r="I2270" s="432">
        <v>10787.75</v>
      </c>
      <c r="J2270" s="432">
        <v>0</v>
      </c>
    </row>
    <row r="2271" spans="1:10" x14ac:dyDescent="0.2">
      <c r="A2271" s="333" t="str">
        <f t="shared" si="35"/>
        <v>98310810USD</v>
      </c>
      <c r="B2271" t="s">
        <v>2428</v>
      </c>
      <c r="D2271" t="s">
        <v>2515</v>
      </c>
      <c r="E2271" t="s">
        <v>2386</v>
      </c>
      <c r="F2271" t="s">
        <v>2525</v>
      </c>
      <c r="G2271" s="432">
        <v>1000</v>
      </c>
      <c r="H2271" s="432">
        <v>0</v>
      </c>
      <c r="I2271" s="432">
        <v>1000</v>
      </c>
      <c r="J2271" s="432">
        <v>0</v>
      </c>
    </row>
    <row r="2272" spans="1:10" x14ac:dyDescent="0.2">
      <c r="A2272" s="333" t="str">
        <f t="shared" si="35"/>
        <v>98310810EUR</v>
      </c>
      <c r="B2272" t="s">
        <v>2428</v>
      </c>
      <c r="D2272" t="s">
        <v>748</v>
      </c>
      <c r="E2272" t="s">
        <v>2386</v>
      </c>
      <c r="F2272" t="s">
        <v>2525</v>
      </c>
      <c r="G2272" s="432">
        <v>2500</v>
      </c>
      <c r="H2272" s="432">
        <v>0</v>
      </c>
      <c r="I2272" s="432">
        <v>2500</v>
      </c>
      <c r="J2272" s="432">
        <v>0</v>
      </c>
    </row>
    <row r="2273" spans="1:10" x14ac:dyDescent="0.2">
      <c r="A2273" s="333" t="str">
        <f t="shared" si="35"/>
        <v>98310811TL</v>
      </c>
      <c r="B2273" t="s">
        <v>2429</v>
      </c>
      <c r="D2273" t="s">
        <v>1867</v>
      </c>
      <c r="E2273" t="s">
        <v>2388</v>
      </c>
      <c r="F2273" t="s">
        <v>2525</v>
      </c>
      <c r="G2273" s="432">
        <v>9920475607.6599998</v>
      </c>
      <c r="H2273" s="432">
        <v>9918920372.8899994</v>
      </c>
      <c r="I2273" s="432">
        <v>1555234.77</v>
      </c>
      <c r="J2273" s="432">
        <v>0</v>
      </c>
    </row>
    <row r="2274" spans="1:10" x14ac:dyDescent="0.2">
      <c r="A2274" s="333" t="str">
        <f t="shared" si="35"/>
        <v>98310811USD</v>
      </c>
      <c r="B2274" t="s">
        <v>2429</v>
      </c>
      <c r="D2274" t="s">
        <v>2515</v>
      </c>
      <c r="E2274" t="s">
        <v>2388</v>
      </c>
      <c r="F2274" t="s">
        <v>2525</v>
      </c>
      <c r="G2274" s="432">
        <v>683016</v>
      </c>
      <c r="H2274" s="432">
        <v>428516</v>
      </c>
      <c r="I2274" s="432">
        <v>254500</v>
      </c>
      <c r="J2274" s="432">
        <v>0</v>
      </c>
    </row>
    <row r="2275" spans="1:10" x14ac:dyDescent="0.2">
      <c r="A2275" s="333" t="str">
        <f t="shared" si="35"/>
        <v>98310811GBP</v>
      </c>
      <c r="B2275" t="s">
        <v>2429</v>
      </c>
      <c r="D2275" t="s">
        <v>747</v>
      </c>
      <c r="E2275" t="s">
        <v>2388</v>
      </c>
      <c r="F2275" t="s">
        <v>2525</v>
      </c>
      <c r="G2275" s="432">
        <v>177590</v>
      </c>
      <c r="H2275" s="432">
        <v>81250</v>
      </c>
      <c r="I2275" s="432">
        <v>96340</v>
      </c>
      <c r="J2275" s="432">
        <v>0</v>
      </c>
    </row>
    <row r="2276" spans="1:10" x14ac:dyDescent="0.2">
      <c r="A2276" s="333" t="str">
        <f t="shared" si="35"/>
        <v>98310811EUR</v>
      </c>
      <c r="B2276" t="s">
        <v>2429</v>
      </c>
      <c r="D2276" t="s">
        <v>748</v>
      </c>
      <c r="E2276" t="s">
        <v>2388</v>
      </c>
      <c r="F2276" t="s">
        <v>2525</v>
      </c>
      <c r="G2276" s="432">
        <v>36541845.479999997</v>
      </c>
      <c r="H2276" s="432">
        <v>36413841</v>
      </c>
      <c r="I2276" s="432">
        <v>128004.48</v>
      </c>
      <c r="J2276" s="432">
        <v>0</v>
      </c>
    </row>
    <row r="2277" spans="1:10" x14ac:dyDescent="0.2">
      <c r="A2277" s="333" t="str">
        <f t="shared" si="35"/>
        <v>9831082TL</v>
      </c>
      <c r="B2277" t="s">
        <v>2430</v>
      </c>
      <c r="D2277" t="s">
        <v>1867</v>
      </c>
      <c r="E2277" t="s">
        <v>2390</v>
      </c>
      <c r="F2277" t="s">
        <v>2525</v>
      </c>
      <c r="G2277" s="432">
        <v>35195846.229999997</v>
      </c>
      <c r="H2277" s="432">
        <v>35057428.960000001</v>
      </c>
      <c r="I2277" s="432">
        <v>138417.26999999999</v>
      </c>
      <c r="J2277" s="432">
        <v>0</v>
      </c>
    </row>
    <row r="2278" spans="1:10" x14ac:dyDescent="0.2">
      <c r="A2278" s="333" t="str">
        <f t="shared" si="35"/>
        <v>98310820TL</v>
      </c>
      <c r="B2278" t="s">
        <v>2431</v>
      </c>
      <c r="D2278" t="s">
        <v>1867</v>
      </c>
      <c r="E2278" t="s">
        <v>2432</v>
      </c>
      <c r="F2278" t="s">
        <v>2525</v>
      </c>
      <c r="G2278" s="432">
        <v>35195846.229999997</v>
      </c>
      <c r="H2278" s="432">
        <v>35057428.960000001</v>
      </c>
      <c r="I2278" s="432">
        <v>138417.26999999999</v>
      </c>
      <c r="J2278" s="432">
        <v>0</v>
      </c>
    </row>
    <row r="2279" spans="1:10" x14ac:dyDescent="0.2">
      <c r="A2279" s="333" t="str">
        <f t="shared" si="35"/>
        <v>98310820GBP</v>
      </c>
      <c r="B2279" t="s">
        <v>2431</v>
      </c>
      <c r="D2279" t="s">
        <v>747</v>
      </c>
      <c r="E2279" t="s">
        <v>2432</v>
      </c>
      <c r="F2279" t="s">
        <v>2525</v>
      </c>
      <c r="G2279" s="432">
        <v>21600</v>
      </c>
      <c r="H2279" s="432">
        <v>0</v>
      </c>
      <c r="I2279" s="432">
        <v>21600</v>
      </c>
      <c r="J2279" s="432">
        <v>0</v>
      </c>
    </row>
    <row r="2280" spans="1:10" x14ac:dyDescent="0.2">
      <c r="A2280" s="333" t="str">
        <f t="shared" si="35"/>
        <v>98310820EUR</v>
      </c>
      <c r="B2280" t="s">
        <v>2431</v>
      </c>
      <c r="D2280" t="s">
        <v>748</v>
      </c>
      <c r="E2280" t="s">
        <v>2432</v>
      </c>
      <c r="F2280" t="s">
        <v>2525</v>
      </c>
      <c r="G2280" s="432">
        <v>88500</v>
      </c>
      <c r="H2280" s="432">
        <v>74000</v>
      </c>
      <c r="I2280" s="432">
        <v>14500</v>
      </c>
      <c r="J2280" s="432">
        <v>0</v>
      </c>
    </row>
    <row r="2281" spans="1:10" x14ac:dyDescent="0.2">
      <c r="A2281" s="333" t="str">
        <f t="shared" si="35"/>
        <v>9831083TL</v>
      </c>
      <c r="B2281" t="s">
        <v>2860</v>
      </c>
      <c r="D2281" t="s">
        <v>1867</v>
      </c>
      <c r="E2281" t="s">
        <v>2861</v>
      </c>
      <c r="F2281" t="s">
        <v>2525</v>
      </c>
      <c r="G2281" s="432">
        <v>845634.6</v>
      </c>
      <c r="H2281" s="432">
        <v>845634.6</v>
      </c>
      <c r="I2281" s="432">
        <v>0</v>
      </c>
      <c r="J2281" s="432">
        <v>0</v>
      </c>
    </row>
    <row r="2282" spans="1:10" x14ac:dyDescent="0.2">
      <c r="A2282" s="333" t="str">
        <f t="shared" si="35"/>
        <v>98310830TL</v>
      </c>
      <c r="B2282" t="s">
        <v>2862</v>
      </c>
      <c r="D2282" t="s">
        <v>1867</v>
      </c>
      <c r="E2282" t="s">
        <v>1054</v>
      </c>
      <c r="F2282" t="s">
        <v>2525</v>
      </c>
      <c r="G2282" s="432">
        <v>845634.6</v>
      </c>
      <c r="H2282" s="432">
        <v>845634.6</v>
      </c>
      <c r="I2282" s="432">
        <v>0</v>
      </c>
      <c r="J2282" s="432">
        <v>0</v>
      </c>
    </row>
    <row r="2283" spans="1:10" x14ac:dyDescent="0.2">
      <c r="A2283" s="333" t="str">
        <f t="shared" si="35"/>
        <v>98310830ALT</v>
      </c>
      <c r="B2283" t="s">
        <v>2862</v>
      </c>
      <c r="D2283" t="s">
        <v>1065</v>
      </c>
      <c r="E2283" t="s">
        <v>1054</v>
      </c>
      <c r="F2283" t="s">
        <v>2525</v>
      </c>
      <c r="G2283" s="432">
        <v>30</v>
      </c>
      <c r="H2283" s="432">
        <v>30</v>
      </c>
      <c r="I2283" s="432">
        <v>0</v>
      </c>
      <c r="J2283" s="432">
        <v>0</v>
      </c>
    </row>
    <row r="2284" spans="1:10" x14ac:dyDescent="0.2">
      <c r="A2284" s="333" t="str">
        <f t="shared" si="35"/>
        <v>9831084TL</v>
      </c>
      <c r="B2284" t="s">
        <v>3644</v>
      </c>
      <c r="D2284" t="s">
        <v>1867</v>
      </c>
      <c r="E2284" t="s">
        <v>3645</v>
      </c>
      <c r="F2284" t="s">
        <v>2525</v>
      </c>
      <c r="G2284" s="432">
        <v>450</v>
      </c>
      <c r="H2284" s="432">
        <v>450</v>
      </c>
      <c r="I2284" s="432">
        <v>0</v>
      </c>
      <c r="J2284" s="432">
        <v>0</v>
      </c>
    </row>
    <row r="2285" spans="1:10" x14ac:dyDescent="0.2">
      <c r="A2285" s="333" t="str">
        <f t="shared" si="35"/>
        <v>98310849TL</v>
      </c>
      <c r="B2285" t="s">
        <v>3646</v>
      </c>
      <c r="D2285" t="s">
        <v>1867</v>
      </c>
      <c r="E2285" t="s">
        <v>793</v>
      </c>
      <c r="F2285" t="s">
        <v>2525</v>
      </c>
      <c r="G2285" s="432">
        <v>450</v>
      </c>
      <c r="H2285" s="432">
        <v>450</v>
      </c>
      <c r="I2285" s="432">
        <v>0</v>
      </c>
      <c r="J2285" s="432">
        <v>0</v>
      </c>
    </row>
    <row r="2286" spans="1:10" x14ac:dyDescent="0.2">
      <c r="A2286" s="333" t="str">
        <f t="shared" si="35"/>
        <v>98310849EUR</v>
      </c>
      <c r="B2286" t="s">
        <v>3646</v>
      </c>
      <c r="D2286" t="s">
        <v>748</v>
      </c>
      <c r="E2286" t="s">
        <v>793</v>
      </c>
      <c r="F2286" t="s">
        <v>2525</v>
      </c>
      <c r="G2286" s="432">
        <v>450</v>
      </c>
      <c r="H2286" s="432">
        <v>450</v>
      </c>
      <c r="I2286" s="432">
        <v>0</v>
      </c>
      <c r="J2286" s="432">
        <v>0</v>
      </c>
    </row>
    <row r="2287" spans="1:10" x14ac:dyDescent="0.2">
      <c r="A2287" s="333" t="str">
        <f t="shared" si="35"/>
        <v>9831085TL</v>
      </c>
      <c r="B2287" t="s">
        <v>3064</v>
      </c>
      <c r="D2287" t="s">
        <v>1867</v>
      </c>
      <c r="E2287" t="s">
        <v>3065</v>
      </c>
      <c r="F2287" t="s">
        <v>2525</v>
      </c>
      <c r="G2287" s="432">
        <v>1523580.37</v>
      </c>
      <c r="H2287" s="432">
        <v>1516975.17</v>
      </c>
      <c r="I2287" s="432">
        <v>6605.2</v>
      </c>
      <c r="J2287" s="432">
        <v>0</v>
      </c>
    </row>
    <row r="2288" spans="1:10" x14ac:dyDescent="0.2">
      <c r="A2288" s="333" t="str">
        <f t="shared" si="35"/>
        <v>98310858TL</v>
      </c>
      <c r="B2288" t="s">
        <v>3066</v>
      </c>
      <c r="D2288" t="s">
        <v>1867</v>
      </c>
      <c r="E2288" t="s">
        <v>3067</v>
      </c>
      <c r="F2288" t="s">
        <v>2525</v>
      </c>
      <c r="G2288" s="432">
        <v>1523580.37</v>
      </c>
      <c r="H2288" s="432">
        <v>1516975.17</v>
      </c>
      <c r="I2288" s="432">
        <v>6605.2</v>
      </c>
      <c r="J2288" s="432">
        <v>0</v>
      </c>
    </row>
    <row r="2289" spans="1:10" x14ac:dyDescent="0.2">
      <c r="A2289" s="333" t="str">
        <f t="shared" si="35"/>
        <v>98310858EUR</v>
      </c>
      <c r="B2289" t="s">
        <v>3066</v>
      </c>
      <c r="D2289" t="s">
        <v>748</v>
      </c>
      <c r="E2289" t="s">
        <v>3067</v>
      </c>
      <c r="F2289" t="s">
        <v>2525</v>
      </c>
      <c r="G2289" s="432">
        <v>4187</v>
      </c>
      <c r="H2289" s="432">
        <v>2093.5</v>
      </c>
      <c r="I2289" s="432">
        <v>2093.5</v>
      </c>
      <c r="J2289" s="432">
        <v>0</v>
      </c>
    </row>
    <row r="2290" spans="1:10" x14ac:dyDescent="0.2">
      <c r="A2290" s="333" t="str">
        <f t="shared" si="35"/>
        <v>9831089TL</v>
      </c>
      <c r="B2290" t="s">
        <v>334</v>
      </c>
      <c r="D2290" t="s">
        <v>1867</v>
      </c>
      <c r="E2290" t="s">
        <v>2401</v>
      </c>
      <c r="F2290" t="s">
        <v>2525</v>
      </c>
      <c r="G2290" s="432">
        <v>28013589.219999999</v>
      </c>
      <c r="H2290" s="432">
        <v>27986030.940000001</v>
      </c>
      <c r="I2290" s="432">
        <v>27558.28</v>
      </c>
      <c r="J2290" s="432">
        <v>0</v>
      </c>
    </row>
    <row r="2291" spans="1:10" x14ac:dyDescent="0.2">
      <c r="A2291" s="333" t="str">
        <f t="shared" si="35"/>
        <v>98310895TL</v>
      </c>
      <c r="B2291" t="s">
        <v>335</v>
      </c>
      <c r="D2291" t="s">
        <v>1867</v>
      </c>
      <c r="E2291" t="s">
        <v>1963</v>
      </c>
      <c r="F2291" t="s">
        <v>2525</v>
      </c>
      <c r="G2291" s="432">
        <v>28013589.219999999</v>
      </c>
      <c r="H2291" s="432">
        <v>27986030.940000001</v>
      </c>
      <c r="I2291" s="432">
        <v>27558.28</v>
      </c>
      <c r="J2291" s="432">
        <v>0</v>
      </c>
    </row>
    <row r="2292" spans="1:10" x14ac:dyDescent="0.2">
      <c r="A2292" s="333" t="str">
        <f t="shared" si="35"/>
        <v>98310895ALT</v>
      </c>
      <c r="B2292" t="s">
        <v>335</v>
      </c>
      <c r="D2292" t="s">
        <v>1065</v>
      </c>
      <c r="E2292" t="s">
        <v>1963</v>
      </c>
      <c r="F2292" t="s">
        <v>2525</v>
      </c>
      <c r="G2292" s="432">
        <v>915.52</v>
      </c>
      <c r="H2292" s="432">
        <v>635</v>
      </c>
      <c r="I2292" s="432">
        <v>280.52</v>
      </c>
      <c r="J2292" s="432">
        <v>0</v>
      </c>
    </row>
    <row r="2293" spans="1:10" x14ac:dyDescent="0.2">
      <c r="A2293" s="333" t="str">
        <f t="shared" si="35"/>
        <v>984TL</v>
      </c>
      <c r="B2293" t="s">
        <v>2433</v>
      </c>
      <c r="D2293" t="s">
        <v>1867</v>
      </c>
      <c r="E2293" t="s">
        <v>2318</v>
      </c>
      <c r="F2293" t="s">
        <v>2525</v>
      </c>
      <c r="G2293" s="432">
        <v>11122559563.5</v>
      </c>
      <c r="H2293" s="432">
        <v>11360391975.280001</v>
      </c>
      <c r="I2293" s="432">
        <v>0</v>
      </c>
      <c r="J2293" s="432">
        <v>237832411.78</v>
      </c>
    </row>
    <row r="2294" spans="1:10" x14ac:dyDescent="0.2">
      <c r="A2294" s="333" t="str">
        <f t="shared" si="35"/>
        <v>98400TL</v>
      </c>
      <c r="B2294" t="s">
        <v>2434</v>
      </c>
      <c r="D2294" t="s">
        <v>1867</v>
      </c>
      <c r="E2294" t="s">
        <v>2318</v>
      </c>
      <c r="F2294" t="s">
        <v>2525</v>
      </c>
      <c r="G2294" s="432">
        <v>11122559563.5</v>
      </c>
      <c r="H2294" s="432">
        <v>11360391975.280001</v>
      </c>
      <c r="I2294" s="432">
        <v>0</v>
      </c>
      <c r="J2294" s="432">
        <v>237832411.78</v>
      </c>
    </row>
    <row r="2295" spans="1:10" x14ac:dyDescent="0.2">
      <c r="A2295" s="333" t="str">
        <f t="shared" si="35"/>
        <v>985TL</v>
      </c>
      <c r="B2295" t="s">
        <v>2435</v>
      </c>
      <c r="D2295" t="s">
        <v>1867</v>
      </c>
      <c r="E2295" t="s">
        <v>2318</v>
      </c>
      <c r="F2295" t="s">
        <v>2525</v>
      </c>
      <c r="G2295" s="432">
        <v>72417044170.990005</v>
      </c>
      <c r="H2295" s="432">
        <v>72717664732.990005</v>
      </c>
      <c r="I2295" s="432">
        <v>0</v>
      </c>
      <c r="J2295" s="432">
        <v>300620562</v>
      </c>
    </row>
    <row r="2296" spans="1:10" x14ac:dyDescent="0.2">
      <c r="A2296" s="333" t="str">
        <f t="shared" si="35"/>
        <v>98500TL</v>
      </c>
      <c r="B2296" t="s">
        <v>2436</v>
      </c>
      <c r="D2296" t="s">
        <v>1867</v>
      </c>
      <c r="E2296" t="s">
        <v>2318</v>
      </c>
      <c r="F2296" t="s">
        <v>2525</v>
      </c>
      <c r="G2296" s="432">
        <v>72417044170.990005</v>
      </c>
      <c r="H2296" s="432">
        <v>72717664732.990005</v>
      </c>
      <c r="I2296" s="432">
        <v>0</v>
      </c>
      <c r="J2296" s="432">
        <v>300620562</v>
      </c>
    </row>
    <row r="2297" spans="1:10" x14ac:dyDescent="0.2">
      <c r="A2297" s="333" t="str">
        <f t="shared" si="35"/>
        <v>98500USD</v>
      </c>
      <c r="B2297" t="s">
        <v>2436</v>
      </c>
      <c r="D2297" t="s">
        <v>2515</v>
      </c>
      <c r="E2297" t="s">
        <v>2318</v>
      </c>
      <c r="F2297" t="s">
        <v>2525</v>
      </c>
      <c r="G2297" s="432">
        <v>296303560.04000002</v>
      </c>
      <c r="H2297" s="432">
        <v>334580199.45999998</v>
      </c>
      <c r="I2297" s="432">
        <v>0</v>
      </c>
      <c r="J2297" s="432">
        <v>38276639.420000002</v>
      </c>
    </row>
    <row r="2298" spans="1:10" x14ac:dyDescent="0.2">
      <c r="A2298" s="333" t="str">
        <f t="shared" si="35"/>
        <v>98500GBP</v>
      </c>
      <c r="B2298" t="s">
        <v>2436</v>
      </c>
      <c r="D2298" t="s">
        <v>747</v>
      </c>
      <c r="E2298" t="s">
        <v>2318</v>
      </c>
      <c r="F2298" t="s">
        <v>2525</v>
      </c>
      <c r="G2298" s="432">
        <v>6157235.4400000004</v>
      </c>
      <c r="H2298" s="432">
        <v>8791174.2799999993</v>
      </c>
      <c r="I2298" s="432">
        <v>0</v>
      </c>
      <c r="J2298" s="432">
        <v>2633938.84</v>
      </c>
    </row>
    <row r="2299" spans="1:10" x14ac:dyDescent="0.2">
      <c r="A2299" s="333" t="str">
        <f t="shared" si="35"/>
        <v>98500EUR</v>
      </c>
      <c r="B2299" t="s">
        <v>2436</v>
      </c>
      <c r="D2299" t="s">
        <v>748</v>
      </c>
      <c r="E2299" t="s">
        <v>2318</v>
      </c>
      <c r="F2299" t="s">
        <v>2525</v>
      </c>
      <c r="G2299" s="432">
        <v>56614931.340000004</v>
      </c>
      <c r="H2299" s="432">
        <v>113123639.47</v>
      </c>
      <c r="I2299" s="432">
        <v>0</v>
      </c>
      <c r="J2299" s="432">
        <v>56508708.130000003</v>
      </c>
    </row>
    <row r="2300" spans="1:10" x14ac:dyDescent="0.2">
      <c r="A2300" s="333" t="str">
        <f t="shared" si="35"/>
        <v>98500ALT</v>
      </c>
      <c r="B2300" t="s">
        <v>2436</v>
      </c>
      <c r="D2300" t="s">
        <v>1065</v>
      </c>
      <c r="E2300" t="s">
        <v>2318</v>
      </c>
      <c r="F2300" t="s">
        <v>2525</v>
      </c>
      <c r="G2300" s="432">
        <v>665</v>
      </c>
      <c r="H2300" s="432">
        <v>945.52</v>
      </c>
      <c r="I2300" s="432">
        <v>0</v>
      </c>
      <c r="J2300" s="432">
        <v>280.52</v>
      </c>
    </row>
    <row r="2301" spans="1:10" x14ac:dyDescent="0.2">
      <c r="A2301" s="333" t="str">
        <f t="shared" si="35"/>
        <v>993TL</v>
      </c>
      <c r="B2301" t="s">
        <v>3068</v>
      </c>
      <c r="D2301" t="s">
        <v>1867</v>
      </c>
      <c r="E2301" t="s">
        <v>3069</v>
      </c>
      <c r="F2301" t="s">
        <v>2525</v>
      </c>
      <c r="G2301" s="432">
        <v>1523580.37</v>
      </c>
      <c r="H2301" s="432">
        <v>1516975.17</v>
      </c>
      <c r="I2301" s="432">
        <v>6605.2</v>
      </c>
      <c r="J2301" s="432">
        <v>0</v>
      </c>
    </row>
    <row r="2302" spans="1:10" x14ac:dyDescent="0.2">
      <c r="A2302" s="333" t="str">
        <f t="shared" si="35"/>
        <v>99301TL</v>
      </c>
      <c r="B2302" t="s">
        <v>3070</v>
      </c>
      <c r="D2302" t="s">
        <v>1867</v>
      </c>
      <c r="E2302" t="s">
        <v>3071</v>
      </c>
      <c r="F2302" t="s">
        <v>2525</v>
      </c>
      <c r="G2302" s="432">
        <v>1523580.37</v>
      </c>
      <c r="H2302" s="432">
        <v>1516975.17</v>
      </c>
      <c r="I2302" s="432">
        <v>6605.2</v>
      </c>
      <c r="J2302" s="432">
        <v>0</v>
      </c>
    </row>
    <row r="2303" spans="1:10" x14ac:dyDescent="0.2">
      <c r="A2303" s="333" t="str">
        <f t="shared" si="35"/>
        <v>993016TL</v>
      </c>
      <c r="B2303" t="s">
        <v>3072</v>
      </c>
      <c r="D2303" t="s">
        <v>1867</v>
      </c>
      <c r="E2303" t="s">
        <v>3073</v>
      </c>
      <c r="F2303" t="s">
        <v>2525</v>
      </c>
      <c r="G2303" s="432">
        <v>1523580.37</v>
      </c>
      <c r="H2303" s="432">
        <v>1516975.17</v>
      </c>
      <c r="I2303" s="432">
        <v>6605.2</v>
      </c>
      <c r="J2303" s="432">
        <v>0</v>
      </c>
    </row>
    <row r="2304" spans="1:10" x14ac:dyDescent="0.2">
      <c r="A2304" s="333" t="str">
        <f t="shared" si="35"/>
        <v>993016EUR</v>
      </c>
      <c r="B2304" t="s">
        <v>3072</v>
      </c>
      <c r="D2304" t="s">
        <v>748</v>
      </c>
      <c r="E2304" t="s">
        <v>3073</v>
      </c>
      <c r="F2304" t="s">
        <v>2525</v>
      </c>
      <c r="G2304" s="432">
        <v>4187</v>
      </c>
      <c r="H2304" s="432">
        <v>2093.5</v>
      </c>
      <c r="I2304" s="432">
        <v>2093.5</v>
      </c>
      <c r="J2304" s="432">
        <v>0</v>
      </c>
    </row>
    <row r="2305" spans="1:10" x14ac:dyDescent="0.2">
      <c r="A2305" s="333" t="str">
        <f t="shared" si="35"/>
        <v>995TL</v>
      </c>
      <c r="B2305" t="s">
        <v>3074</v>
      </c>
      <c r="D2305" t="s">
        <v>1867</v>
      </c>
      <c r="E2305" t="s">
        <v>3075</v>
      </c>
      <c r="F2305" t="s">
        <v>2525</v>
      </c>
      <c r="G2305" s="432">
        <v>1516975.17</v>
      </c>
      <c r="H2305" s="432">
        <v>1523580.37</v>
      </c>
      <c r="I2305" s="432">
        <v>0</v>
      </c>
      <c r="J2305" s="432">
        <v>6605.2</v>
      </c>
    </row>
    <row r="2306" spans="1:10" x14ac:dyDescent="0.2">
      <c r="A2306" s="333" t="str">
        <f t="shared" si="35"/>
        <v>995EUR</v>
      </c>
      <c r="B2306" t="s">
        <v>3074</v>
      </c>
      <c r="D2306" t="s">
        <v>748</v>
      </c>
      <c r="E2306" t="s">
        <v>3075</v>
      </c>
      <c r="F2306" t="s">
        <v>2525</v>
      </c>
      <c r="G2306" s="432">
        <v>2093.5</v>
      </c>
      <c r="H2306" s="432">
        <v>4187</v>
      </c>
      <c r="I2306" s="432">
        <v>0</v>
      </c>
      <c r="J2306" s="432">
        <v>2093.5</v>
      </c>
    </row>
    <row r="2307" spans="1:10" x14ac:dyDescent="0.2">
      <c r="A2307" s="333" t="str">
        <f t="shared" ref="A2307:A2370" si="36">CONCATENATE(B2307,D2307)</f>
        <v>996TL</v>
      </c>
      <c r="B2307" t="s">
        <v>2437</v>
      </c>
      <c r="D2307" t="s">
        <v>1867</v>
      </c>
      <c r="E2307" t="s">
        <v>2438</v>
      </c>
      <c r="F2307" t="s">
        <v>2525</v>
      </c>
      <c r="G2307" s="432">
        <v>1150811530081.21</v>
      </c>
      <c r="H2307" s="432">
        <v>1150346550880.3501</v>
      </c>
      <c r="I2307" s="432">
        <v>464979200.86000001</v>
      </c>
      <c r="J2307" s="432">
        <v>0</v>
      </c>
    </row>
    <row r="2308" spans="1:10" x14ac:dyDescent="0.2">
      <c r="A2308" s="333" t="str">
        <f t="shared" si="36"/>
        <v>99600TL</v>
      </c>
      <c r="B2308" t="s">
        <v>2439</v>
      </c>
      <c r="D2308" t="s">
        <v>1867</v>
      </c>
      <c r="E2308" t="s">
        <v>2440</v>
      </c>
      <c r="F2308" t="s">
        <v>2525</v>
      </c>
      <c r="G2308" s="432">
        <v>1071312037205.2</v>
      </c>
      <c r="H2308" s="432">
        <v>1071221522687.13</v>
      </c>
      <c r="I2308" s="432">
        <v>90514518.069999993</v>
      </c>
      <c r="J2308" s="432">
        <v>0</v>
      </c>
    </row>
    <row r="2309" spans="1:10" x14ac:dyDescent="0.2">
      <c r="A2309" s="333" t="str">
        <f t="shared" si="36"/>
        <v>996004TL</v>
      </c>
      <c r="B2309" t="s">
        <v>2441</v>
      </c>
      <c r="D2309" t="s">
        <v>1867</v>
      </c>
      <c r="E2309" t="s">
        <v>2442</v>
      </c>
      <c r="F2309" t="s">
        <v>2525</v>
      </c>
      <c r="G2309" s="432">
        <v>1071218932287.2</v>
      </c>
      <c r="H2309" s="432">
        <v>1071218932287.13</v>
      </c>
      <c r="I2309" s="432">
        <v>7.0000000000000007E-2</v>
      </c>
      <c r="J2309" s="432">
        <v>0</v>
      </c>
    </row>
    <row r="2310" spans="1:10" x14ac:dyDescent="0.2">
      <c r="A2310" s="333" t="str">
        <f t="shared" si="36"/>
        <v>9960048TL</v>
      </c>
      <c r="B2310" t="s">
        <v>2443</v>
      </c>
      <c r="D2310" t="s">
        <v>1867</v>
      </c>
      <c r="E2310" t="s">
        <v>2444</v>
      </c>
      <c r="F2310" t="s">
        <v>2525</v>
      </c>
      <c r="G2310" s="432">
        <v>1071218932287.2</v>
      </c>
      <c r="H2310" s="432">
        <v>1071218932287.13</v>
      </c>
      <c r="I2310" s="432">
        <v>7.0000000000000007E-2</v>
      </c>
      <c r="J2310" s="432">
        <v>0</v>
      </c>
    </row>
    <row r="2311" spans="1:10" x14ac:dyDescent="0.2">
      <c r="A2311" s="333" t="str">
        <f t="shared" si="36"/>
        <v>996008TL</v>
      </c>
      <c r="B2311" t="s">
        <v>2445</v>
      </c>
      <c r="D2311" t="s">
        <v>1867</v>
      </c>
      <c r="E2311" t="s">
        <v>336</v>
      </c>
      <c r="F2311" t="s">
        <v>2525</v>
      </c>
      <c r="G2311" s="432">
        <v>93104918</v>
      </c>
      <c r="H2311" s="432">
        <v>2590400</v>
      </c>
      <c r="I2311" s="432">
        <v>90514518</v>
      </c>
      <c r="J2311" s="432">
        <v>0</v>
      </c>
    </row>
    <row r="2312" spans="1:10" x14ac:dyDescent="0.2">
      <c r="A2312" s="333" t="str">
        <f t="shared" si="36"/>
        <v>9960080TL</v>
      </c>
      <c r="B2312" t="s">
        <v>2446</v>
      </c>
      <c r="D2312" t="s">
        <v>1867</v>
      </c>
      <c r="E2312" t="s">
        <v>2447</v>
      </c>
      <c r="F2312" t="s">
        <v>2525</v>
      </c>
      <c r="G2312" s="432">
        <v>92614918</v>
      </c>
      <c r="H2312" s="432">
        <v>2415400</v>
      </c>
      <c r="I2312" s="432">
        <v>90199518</v>
      </c>
      <c r="J2312" s="432">
        <v>0</v>
      </c>
    </row>
    <row r="2313" spans="1:10" x14ac:dyDescent="0.2">
      <c r="A2313" s="333" t="str">
        <f t="shared" si="36"/>
        <v>9960085TL</v>
      </c>
      <c r="B2313" t="s">
        <v>2863</v>
      </c>
      <c r="D2313" t="s">
        <v>1867</v>
      </c>
      <c r="E2313" t="s">
        <v>2864</v>
      </c>
      <c r="F2313" t="s">
        <v>2525</v>
      </c>
      <c r="G2313" s="432">
        <v>490000</v>
      </c>
      <c r="H2313" s="432">
        <v>175000</v>
      </c>
      <c r="I2313" s="432">
        <v>315000</v>
      </c>
      <c r="J2313" s="432">
        <v>0</v>
      </c>
    </row>
    <row r="2314" spans="1:10" x14ac:dyDescent="0.2">
      <c r="A2314" s="333" t="str">
        <f t="shared" si="36"/>
        <v>99601TL</v>
      </c>
      <c r="B2314" t="s">
        <v>2448</v>
      </c>
      <c r="D2314" t="s">
        <v>1867</v>
      </c>
      <c r="E2314" t="s">
        <v>2449</v>
      </c>
      <c r="F2314" t="s">
        <v>2525</v>
      </c>
      <c r="G2314" s="432">
        <v>884</v>
      </c>
      <c r="H2314" s="432">
        <v>673</v>
      </c>
      <c r="I2314" s="432">
        <v>211</v>
      </c>
      <c r="J2314" s="432">
        <v>0</v>
      </c>
    </row>
    <row r="2315" spans="1:10" x14ac:dyDescent="0.2">
      <c r="A2315" s="333" t="str">
        <f t="shared" si="36"/>
        <v>996013TL</v>
      </c>
      <c r="B2315" t="s">
        <v>2450</v>
      </c>
      <c r="D2315" t="s">
        <v>1867</v>
      </c>
      <c r="E2315" t="s">
        <v>2451</v>
      </c>
      <c r="F2315" t="s">
        <v>2525</v>
      </c>
      <c r="G2315" s="432">
        <v>162</v>
      </c>
      <c r="H2315" s="432">
        <v>16</v>
      </c>
      <c r="I2315" s="432">
        <v>146</v>
      </c>
      <c r="J2315" s="432">
        <v>0</v>
      </c>
    </row>
    <row r="2316" spans="1:10" x14ac:dyDescent="0.2">
      <c r="A2316" s="333" t="str">
        <f t="shared" si="36"/>
        <v>9960130TL</v>
      </c>
      <c r="B2316" t="s">
        <v>2452</v>
      </c>
      <c r="D2316" t="s">
        <v>1867</v>
      </c>
      <c r="E2316" t="s">
        <v>2453</v>
      </c>
      <c r="F2316" t="s">
        <v>2525</v>
      </c>
      <c r="G2316" s="432">
        <v>129</v>
      </c>
      <c r="H2316" s="432">
        <v>6</v>
      </c>
      <c r="I2316" s="432">
        <v>123</v>
      </c>
      <c r="J2316" s="432">
        <v>0</v>
      </c>
    </row>
    <row r="2317" spans="1:10" x14ac:dyDescent="0.2">
      <c r="A2317" s="333" t="str">
        <f t="shared" si="36"/>
        <v>9960131TL</v>
      </c>
      <c r="B2317" t="s">
        <v>2454</v>
      </c>
      <c r="D2317" t="s">
        <v>1867</v>
      </c>
      <c r="E2317" t="s">
        <v>2455</v>
      </c>
      <c r="F2317" t="s">
        <v>2525</v>
      </c>
      <c r="G2317" s="432">
        <v>33</v>
      </c>
      <c r="H2317" s="432">
        <v>10</v>
      </c>
      <c r="I2317" s="432">
        <v>23</v>
      </c>
      <c r="J2317" s="432">
        <v>0</v>
      </c>
    </row>
    <row r="2318" spans="1:10" x14ac:dyDescent="0.2">
      <c r="A2318" s="333" t="str">
        <f t="shared" si="36"/>
        <v>996018TL</v>
      </c>
      <c r="B2318" t="s">
        <v>337</v>
      </c>
      <c r="D2318" t="s">
        <v>1867</v>
      </c>
      <c r="E2318" t="s">
        <v>338</v>
      </c>
      <c r="F2318" t="s">
        <v>2525</v>
      </c>
      <c r="G2318" s="432">
        <v>722</v>
      </c>
      <c r="H2318" s="432">
        <v>657</v>
      </c>
      <c r="I2318" s="432">
        <v>65</v>
      </c>
      <c r="J2318" s="432">
        <v>0</v>
      </c>
    </row>
    <row r="2319" spans="1:10" x14ac:dyDescent="0.2">
      <c r="A2319" s="333" t="str">
        <f t="shared" si="36"/>
        <v>9960181TL</v>
      </c>
      <c r="B2319" t="s">
        <v>339</v>
      </c>
      <c r="D2319" t="s">
        <v>1867</v>
      </c>
      <c r="E2319" t="s">
        <v>338</v>
      </c>
      <c r="F2319" t="s">
        <v>2525</v>
      </c>
      <c r="G2319" s="432">
        <v>722</v>
      </c>
      <c r="H2319" s="432">
        <v>657</v>
      </c>
      <c r="I2319" s="432">
        <v>65</v>
      </c>
      <c r="J2319" s="432">
        <v>0</v>
      </c>
    </row>
    <row r="2320" spans="1:10" x14ac:dyDescent="0.2">
      <c r="A2320" s="333" t="str">
        <f t="shared" si="36"/>
        <v>99609TL</v>
      </c>
      <c r="B2320" t="s">
        <v>2456</v>
      </c>
      <c r="D2320" t="s">
        <v>1867</v>
      </c>
      <c r="E2320" t="s">
        <v>2457</v>
      </c>
      <c r="F2320" t="s">
        <v>2525</v>
      </c>
      <c r="G2320" s="432">
        <v>613611.19999999995</v>
      </c>
      <c r="H2320" s="432">
        <v>613587.19999999995</v>
      </c>
      <c r="I2320" s="432">
        <v>24</v>
      </c>
      <c r="J2320" s="432">
        <v>0</v>
      </c>
    </row>
    <row r="2321" spans="1:10" x14ac:dyDescent="0.2">
      <c r="A2321" s="333" t="str">
        <f t="shared" si="36"/>
        <v>996095TL</v>
      </c>
      <c r="B2321" t="s">
        <v>2458</v>
      </c>
      <c r="D2321" t="s">
        <v>1867</v>
      </c>
      <c r="E2321" t="s">
        <v>1799</v>
      </c>
      <c r="F2321" t="s">
        <v>2525</v>
      </c>
      <c r="G2321" s="432">
        <v>613611.19999999995</v>
      </c>
      <c r="H2321" s="432">
        <v>613587.19999999995</v>
      </c>
      <c r="I2321" s="432">
        <v>24</v>
      </c>
      <c r="J2321" s="432">
        <v>0</v>
      </c>
    </row>
    <row r="2322" spans="1:10" x14ac:dyDescent="0.2">
      <c r="A2322" s="333" t="str">
        <f t="shared" si="36"/>
        <v>9960956TL</v>
      </c>
      <c r="B2322" t="s">
        <v>2459</v>
      </c>
      <c r="D2322" t="s">
        <v>1867</v>
      </c>
      <c r="E2322" t="s">
        <v>2460</v>
      </c>
      <c r="F2322" t="s">
        <v>2525</v>
      </c>
      <c r="G2322" s="432">
        <v>24</v>
      </c>
      <c r="H2322" s="432">
        <v>0</v>
      </c>
      <c r="I2322" s="432">
        <v>24</v>
      </c>
      <c r="J2322" s="432">
        <v>0</v>
      </c>
    </row>
    <row r="2323" spans="1:10" x14ac:dyDescent="0.2">
      <c r="A2323" s="333" t="str">
        <f t="shared" si="36"/>
        <v>9960957TL</v>
      </c>
      <c r="B2323" t="s">
        <v>3333</v>
      </c>
      <c r="D2323" t="s">
        <v>1867</v>
      </c>
      <c r="E2323" t="s">
        <v>3334</v>
      </c>
      <c r="F2323" t="s">
        <v>2525</v>
      </c>
      <c r="G2323" s="432">
        <v>613587.19999999995</v>
      </c>
      <c r="H2323" s="432">
        <v>613587.19999999995</v>
      </c>
      <c r="I2323" s="432">
        <v>0</v>
      </c>
      <c r="J2323" s="432">
        <v>0</v>
      </c>
    </row>
    <row r="2324" spans="1:10" x14ac:dyDescent="0.2">
      <c r="A2324" s="333" t="str">
        <f t="shared" si="36"/>
        <v>99609574TL</v>
      </c>
      <c r="B2324" t="s">
        <v>3335</v>
      </c>
      <c r="D2324" t="s">
        <v>1867</v>
      </c>
      <c r="E2324" t="s">
        <v>3336</v>
      </c>
      <c r="F2324" t="s">
        <v>2525</v>
      </c>
      <c r="G2324" s="432">
        <v>613587.19999999995</v>
      </c>
      <c r="H2324" s="432">
        <v>613587.19999999995</v>
      </c>
      <c r="I2324" s="432">
        <v>0</v>
      </c>
      <c r="J2324" s="432">
        <v>0</v>
      </c>
    </row>
    <row r="2325" spans="1:10" x14ac:dyDescent="0.2">
      <c r="A2325" s="333" t="str">
        <f t="shared" si="36"/>
        <v>99611TL</v>
      </c>
      <c r="B2325" t="s">
        <v>2461</v>
      </c>
      <c r="D2325" t="s">
        <v>1867</v>
      </c>
      <c r="E2325" t="s">
        <v>2462</v>
      </c>
      <c r="F2325" t="s">
        <v>2525</v>
      </c>
      <c r="G2325" s="432">
        <v>13631</v>
      </c>
      <c r="H2325" s="432">
        <v>7962</v>
      </c>
      <c r="I2325" s="432">
        <v>5669</v>
      </c>
      <c r="J2325" s="432">
        <v>0</v>
      </c>
    </row>
    <row r="2326" spans="1:10" x14ac:dyDescent="0.2">
      <c r="A2326" s="333" t="str">
        <f t="shared" si="36"/>
        <v>996113TL</v>
      </c>
      <c r="B2326" t="s">
        <v>2463</v>
      </c>
      <c r="D2326" t="s">
        <v>1867</v>
      </c>
      <c r="E2326" t="s">
        <v>2464</v>
      </c>
      <c r="F2326" t="s">
        <v>2525</v>
      </c>
      <c r="G2326" s="432">
        <v>775</v>
      </c>
      <c r="H2326" s="432">
        <v>334</v>
      </c>
      <c r="I2326" s="432">
        <v>441</v>
      </c>
      <c r="J2326" s="432">
        <v>0</v>
      </c>
    </row>
    <row r="2327" spans="1:10" x14ac:dyDescent="0.2">
      <c r="A2327" s="333" t="str">
        <f t="shared" si="36"/>
        <v>996114TL</v>
      </c>
      <c r="B2327" t="s">
        <v>2465</v>
      </c>
      <c r="D2327" t="s">
        <v>1867</v>
      </c>
      <c r="E2327" t="s">
        <v>2466</v>
      </c>
      <c r="F2327" t="s">
        <v>2525</v>
      </c>
      <c r="G2327" s="432">
        <v>11511</v>
      </c>
      <c r="H2327" s="432">
        <v>6712</v>
      </c>
      <c r="I2327" s="432">
        <v>4799</v>
      </c>
      <c r="J2327" s="432">
        <v>0</v>
      </c>
    </row>
    <row r="2328" spans="1:10" x14ac:dyDescent="0.2">
      <c r="A2328" s="333" t="str">
        <f t="shared" si="36"/>
        <v>996116TL</v>
      </c>
      <c r="B2328" t="s">
        <v>2467</v>
      </c>
      <c r="D2328" t="s">
        <v>1867</v>
      </c>
      <c r="E2328" t="s">
        <v>2468</v>
      </c>
      <c r="F2328" t="s">
        <v>2525</v>
      </c>
      <c r="G2328" s="432">
        <v>1345</v>
      </c>
      <c r="H2328" s="432">
        <v>916</v>
      </c>
      <c r="I2328" s="432">
        <v>429</v>
      </c>
      <c r="J2328" s="432">
        <v>0</v>
      </c>
    </row>
    <row r="2329" spans="1:10" x14ac:dyDescent="0.2">
      <c r="A2329" s="333" t="str">
        <f t="shared" si="36"/>
        <v>99612TL</v>
      </c>
      <c r="B2329" t="s">
        <v>2865</v>
      </c>
      <c r="D2329" t="s">
        <v>1867</v>
      </c>
      <c r="E2329" t="s">
        <v>2501</v>
      </c>
      <c r="F2329" t="s">
        <v>2525</v>
      </c>
      <c r="G2329" s="432">
        <v>14</v>
      </c>
      <c r="H2329" s="432">
        <v>1</v>
      </c>
      <c r="I2329" s="432">
        <v>13</v>
      </c>
      <c r="J2329" s="432">
        <v>0</v>
      </c>
    </row>
    <row r="2330" spans="1:10" x14ac:dyDescent="0.2">
      <c r="A2330" s="333" t="str">
        <f t="shared" si="36"/>
        <v>996120TL</v>
      </c>
      <c r="B2330" t="s">
        <v>2866</v>
      </c>
      <c r="D2330" t="s">
        <v>1867</v>
      </c>
      <c r="E2330" t="s">
        <v>2867</v>
      </c>
      <c r="F2330" t="s">
        <v>2525</v>
      </c>
      <c r="G2330" s="432">
        <v>14</v>
      </c>
      <c r="H2330" s="432">
        <v>1</v>
      </c>
      <c r="I2330" s="432">
        <v>13</v>
      </c>
      <c r="J2330" s="432">
        <v>0</v>
      </c>
    </row>
    <row r="2331" spans="1:10" x14ac:dyDescent="0.2">
      <c r="A2331" s="333" t="str">
        <f t="shared" si="36"/>
        <v>9961209TL</v>
      </c>
      <c r="B2331" t="s">
        <v>2868</v>
      </c>
      <c r="D2331" t="s">
        <v>1867</v>
      </c>
      <c r="E2331" t="s">
        <v>793</v>
      </c>
      <c r="F2331" t="s">
        <v>2525</v>
      </c>
      <c r="G2331" s="432">
        <v>14</v>
      </c>
      <c r="H2331" s="432">
        <v>1</v>
      </c>
      <c r="I2331" s="432">
        <v>13</v>
      </c>
      <c r="J2331" s="432">
        <v>0</v>
      </c>
    </row>
    <row r="2332" spans="1:10" x14ac:dyDescent="0.2">
      <c r="A2332" s="333" t="str">
        <f t="shared" si="36"/>
        <v>99614TL</v>
      </c>
      <c r="B2332" t="s">
        <v>2469</v>
      </c>
      <c r="D2332" t="s">
        <v>1867</v>
      </c>
      <c r="E2332" t="s">
        <v>2470</v>
      </c>
      <c r="F2332" t="s">
        <v>2525</v>
      </c>
      <c r="G2332" s="432">
        <v>4694549</v>
      </c>
      <c r="H2332" s="432">
        <v>0</v>
      </c>
      <c r="I2332" s="432">
        <v>4694549</v>
      </c>
      <c r="J2332" s="432">
        <v>0</v>
      </c>
    </row>
    <row r="2333" spans="1:10" x14ac:dyDescent="0.2">
      <c r="A2333" s="333" t="str">
        <f t="shared" si="36"/>
        <v>996141TL</v>
      </c>
      <c r="B2333" t="s">
        <v>1800</v>
      </c>
      <c r="D2333" t="s">
        <v>1867</v>
      </c>
      <c r="E2333" t="s">
        <v>1801</v>
      </c>
      <c r="F2333" t="s">
        <v>2525</v>
      </c>
      <c r="G2333" s="432">
        <v>4694549</v>
      </c>
      <c r="H2333" s="432">
        <v>0</v>
      </c>
      <c r="I2333" s="432">
        <v>4694549</v>
      </c>
      <c r="J2333" s="432">
        <v>0</v>
      </c>
    </row>
    <row r="2334" spans="1:10" x14ac:dyDescent="0.2">
      <c r="A2334" s="333" t="str">
        <f t="shared" si="36"/>
        <v>9961410TL</v>
      </c>
      <c r="B2334" t="s">
        <v>1802</v>
      </c>
      <c r="D2334" t="s">
        <v>1867</v>
      </c>
      <c r="E2334" t="s">
        <v>2471</v>
      </c>
      <c r="F2334" t="s">
        <v>2525</v>
      </c>
      <c r="G2334" s="432">
        <v>4694549</v>
      </c>
      <c r="H2334" s="432">
        <v>0</v>
      </c>
      <c r="I2334" s="432">
        <v>4694549</v>
      </c>
      <c r="J2334" s="432">
        <v>0</v>
      </c>
    </row>
    <row r="2335" spans="1:10" x14ac:dyDescent="0.2">
      <c r="A2335" s="333" t="str">
        <f t="shared" si="36"/>
        <v>99618TL</v>
      </c>
      <c r="B2335" t="s">
        <v>3076</v>
      </c>
      <c r="D2335" t="s">
        <v>1867</v>
      </c>
      <c r="E2335" t="s">
        <v>2397</v>
      </c>
      <c r="F2335" t="s">
        <v>2525</v>
      </c>
      <c r="G2335" s="432">
        <v>79459347128.179993</v>
      </c>
      <c r="H2335" s="432">
        <v>79124331032.539993</v>
      </c>
      <c r="I2335" s="432">
        <v>335016095.63999999</v>
      </c>
      <c r="J2335" s="432">
        <v>0</v>
      </c>
    </row>
    <row r="2336" spans="1:10" x14ac:dyDescent="0.2">
      <c r="A2336" s="333" t="str">
        <f t="shared" si="36"/>
        <v>996181TL</v>
      </c>
      <c r="B2336" t="s">
        <v>3077</v>
      </c>
      <c r="D2336" t="s">
        <v>1867</v>
      </c>
      <c r="E2336" t="s">
        <v>2398</v>
      </c>
      <c r="F2336" t="s">
        <v>2525</v>
      </c>
      <c r="G2336" s="432">
        <v>72414362128.179993</v>
      </c>
      <c r="H2336" s="432">
        <v>72106916032.539993</v>
      </c>
      <c r="I2336" s="432">
        <v>307446095.63999999</v>
      </c>
      <c r="J2336" s="432">
        <v>0</v>
      </c>
    </row>
    <row r="2337" spans="1:10" x14ac:dyDescent="0.2">
      <c r="A2337" s="333" t="str">
        <f t="shared" si="36"/>
        <v>996186TL</v>
      </c>
      <c r="B2337" t="s">
        <v>3078</v>
      </c>
      <c r="D2337" t="s">
        <v>1867</v>
      </c>
      <c r="E2337" t="s">
        <v>2399</v>
      </c>
      <c r="F2337" t="s">
        <v>2525</v>
      </c>
      <c r="G2337" s="432">
        <v>6197165000</v>
      </c>
      <c r="H2337" s="432">
        <v>6171665000</v>
      </c>
      <c r="I2337" s="432">
        <v>25500000</v>
      </c>
      <c r="J2337" s="432">
        <v>0</v>
      </c>
    </row>
    <row r="2338" spans="1:10" x14ac:dyDescent="0.2">
      <c r="A2338" s="333" t="str">
        <f t="shared" si="36"/>
        <v>996189TL</v>
      </c>
      <c r="B2338" t="s">
        <v>3079</v>
      </c>
      <c r="D2338" t="s">
        <v>1867</v>
      </c>
      <c r="E2338" t="s">
        <v>793</v>
      </c>
      <c r="F2338" t="s">
        <v>2525</v>
      </c>
      <c r="G2338" s="432">
        <v>847820000</v>
      </c>
      <c r="H2338" s="432">
        <v>845750000</v>
      </c>
      <c r="I2338" s="432">
        <v>2070000</v>
      </c>
      <c r="J2338" s="432">
        <v>0</v>
      </c>
    </row>
    <row r="2339" spans="1:10" x14ac:dyDescent="0.2">
      <c r="A2339" s="333" t="str">
        <f t="shared" si="36"/>
        <v>99624TL</v>
      </c>
      <c r="B2339" t="s">
        <v>2472</v>
      </c>
      <c r="D2339" t="s">
        <v>1867</v>
      </c>
      <c r="E2339" t="s">
        <v>2473</v>
      </c>
      <c r="F2339" t="s">
        <v>2525</v>
      </c>
      <c r="G2339" s="432">
        <v>27166926</v>
      </c>
      <c r="H2339" s="432">
        <v>5654</v>
      </c>
      <c r="I2339" s="432">
        <v>27161272</v>
      </c>
      <c r="J2339" s="432">
        <v>0</v>
      </c>
    </row>
    <row r="2340" spans="1:10" x14ac:dyDescent="0.2">
      <c r="A2340" s="333" t="str">
        <f t="shared" si="36"/>
        <v>99625TL</v>
      </c>
      <c r="B2340" t="s">
        <v>340</v>
      </c>
      <c r="D2340" t="s">
        <v>1867</v>
      </c>
      <c r="E2340" t="s">
        <v>341</v>
      </c>
      <c r="F2340" t="s">
        <v>2525</v>
      </c>
      <c r="G2340" s="432">
        <v>318</v>
      </c>
      <c r="H2340" s="432">
        <v>306</v>
      </c>
      <c r="I2340" s="432">
        <v>12</v>
      </c>
      <c r="J2340" s="432">
        <v>0</v>
      </c>
    </row>
    <row r="2341" spans="1:10" x14ac:dyDescent="0.2">
      <c r="A2341" s="333" t="str">
        <f t="shared" si="36"/>
        <v>996259TL</v>
      </c>
      <c r="B2341" t="s">
        <v>342</v>
      </c>
      <c r="D2341" t="s">
        <v>1867</v>
      </c>
      <c r="E2341" t="s">
        <v>343</v>
      </c>
      <c r="F2341" t="s">
        <v>2525</v>
      </c>
      <c r="G2341" s="432">
        <v>318</v>
      </c>
      <c r="H2341" s="432">
        <v>306</v>
      </c>
      <c r="I2341" s="432">
        <v>12</v>
      </c>
      <c r="J2341" s="432">
        <v>0</v>
      </c>
    </row>
    <row r="2342" spans="1:10" x14ac:dyDescent="0.2">
      <c r="A2342" s="333" t="str">
        <f t="shared" si="36"/>
        <v>9962592TL</v>
      </c>
      <c r="B2342" t="s">
        <v>344</v>
      </c>
      <c r="D2342" t="s">
        <v>1867</v>
      </c>
      <c r="E2342" t="s">
        <v>345</v>
      </c>
      <c r="F2342" t="s">
        <v>2525</v>
      </c>
      <c r="G2342" s="432">
        <v>318</v>
      </c>
      <c r="H2342" s="432">
        <v>306</v>
      </c>
      <c r="I2342" s="432">
        <v>12</v>
      </c>
      <c r="J2342" s="432">
        <v>0</v>
      </c>
    </row>
    <row r="2343" spans="1:10" x14ac:dyDescent="0.2">
      <c r="A2343" s="333" t="str">
        <f t="shared" si="36"/>
        <v>99640TL</v>
      </c>
      <c r="B2343" t="s">
        <v>2474</v>
      </c>
      <c r="D2343" t="s">
        <v>1867</v>
      </c>
      <c r="E2343" t="s">
        <v>2475</v>
      </c>
      <c r="F2343" t="s">
        <v>2525</v>
      </c>
      <c r="G2343" s="432">
        <v>7655814.6299999999</v>
      </c>
      <c r="H2343" s="432">
        <v>68977.48</v>
      </c>
      <c r="I2343" s="432">
        <v>7586837.1500000004</v>
      </c>
      <c r="J2343" s="432">
        <v>0</v>
      </c>
    </row>
    <row r="2344" spans="1:10" x14ac:dyDescent="0.2">
      <c r="A2344" s="333" t="str">
        <f t="shared" si="36"/>
        <v>99640007TL</v>
      </c>
      <c r="B2344" t="s">
        <v>3647</v>
      </c>
      <c r="D2344" t="s">
        <v>1867</v>
      </c>
      <c r="E2344" t="s">
        <v>3648</v>
      </c>
      <c r="F2344" t="s">
        <v>2525</v>
      </c>
      <c r="G2344" s="432">
        <v>1</v>
      </c>
      <c r="H2344" s="432">
        <v>1</v>
      </c>
      <c r="I2344" s="432">
        <v>0</v>
      </c>
      <c r="J2344" s="432">
        <v>0</v>
      </c>
    </row>
    <row r="2345" spans="1:10" x14ac:dyDescent="0.2">
      <c r="A2345" s="333" t="str">
        <f t="shared" si="36"/>
        <v>99640011TL</v>
      </c>
      <c r="B2345" t="s">
        <v>2476</v>
      </c>
      <c r="D2345" t="s">
        <v>1867</v>
      </c>
      <c r="E2345" t="s">
        <v>2477</v>
      </c>
      <c r="F2345" t="s">
        <v>2525</v>
      </c>
      <c r="G2345" s="432">
        <v>7179000</v>
      </c>
      <c r="H2345" s="432">
        <v>0</v>
      </c>
      <c r="I2345" s="432">
        <v>7179000</v>
      </c>
      <c r="J2345" s="432">
        <v>0</v>
      </c>
    </row>
    <row r="2346" spans="1:10" x14ac:dyDescent="0.2">
      <c r="A2346" s="333" t="str">
        <f t="shared" si="36"/>
        <v>99640016TL</v>
      </c>
      <c r="B2346" t="s">
        <v>2478</v>
      </c>
      <c r="D2346" t="s">
        <v>1867</v>
      </c>
      <c r="E2346" t="s">
        <v>2479</v>
      </c>
      <c r="F2346" t="s">
        <v>2525</v>
      </c>
      <c r="G2346" s="432">
        <v>16</v>
      </c>
      <c r="H2346" s="432">
        <v>0</v>
      </c>
      <c r="I2346" s="432">
        <v>16</v>
      </c>
      <c r="J2346" s="432">
        <v>0</v>
      </c>
    </row>
    <row r="2347" spans="1:10" x14ac:dyDescent="0.2">
      <c r="A2347" s="333" t="str">
        <f t="shared" si="36"/>
        <v>99640018TL</v>
      </c>
      <c r="B2347" t="s">
        <v>2480</v>
      </c>
      <c r="D2347" t="s">
        <v>1867</v>
      </c>
      <c r="E2347" t="s">
        <v>2481</v>
      </c>
      <c r="F2347" t="s">
        <v>2525</v>
      </c>
      <c r="G2347" s="432">
        <v>5453</v>
      </c>
      <c r="H2347" s="432">
        <v>4766</v>
      </c>
      <c r="I2347" s="432">
        <v>687</v>
      </c>
      <c r="J2347" s="432">
        <v>0</v>
      </c>
    </row>
    <row r="2348" spans="1:10" x14ac:dyDescent="0.2">
      <c r="A2348" s="333" t="str">
        <f t="shared" si="36"/>
        <v>99640019TL</v>
      </c>
      <c r="B2348" t="s">
        <v>2482</v>
      </c>
      <c r="D2348" t="s">
        <v>1867</v>
      </c>
      <c r="E2348" t="s">
        <v>2483</v>
      </c>
      <c r="F2348" t="s">
        <v>2525</v>
      </c>
      <c r="G2348" s="432">
        <v>755</v>
      </c>
      <c r="H2348" s="432">
        <v>668</v>
      </c>
      <c r="I2348" s="432">
        <v>87</v>
      </c>
      <c r="J2348" s="432">
        <v>0</v>
      </c>
    </row>
    <row r="2349" spans="1:10" x14ac:dyDescent="0.2">
      <c r="A2349" s="333" t="str">
        <f t="shared" si="36"/>
        <v>99640039TL</v>
      </c>
      <c r="B2349" t="s">
        <v>2484</v>
      </c>
      <c r="D2349" t="s">
        <v>1867</v>
      </c>
      <c r="E2349" t="s">
        <v>2485</v>
      </c>
      <c r="F2349" t="s">
        <v>2525</v>
      </c>
      <c r="G2349" s="432">
        <v>18190.14</v>
      </c>
      <c r="H2349" s="432">
        <v>0</v>
      </c>
      <c r="I2349" s="432">
        <v>18190.14</v>
      </c>
      <c r="J2349" s="432">
        <v>0</v>
      </c>
    </row>
    <row r="2350" spans="1:10" x14ac:dyDescent="0.2">
      <c r="A2350" s="333" t="str">
        <f t="shared" si="36"/>
        <v>99640047TL</v>
      </c>
      <c r="B2350" t="s">
        <v>2486</v>
      </c>
      <c r="D2350" t="s">
        <v>1867</v>
      </c>
      <c r="E2350" t="s">
        <v>2487</v>
      </c>
      <c r="F2350" t="s">
        <v>2525</v>
      </c>
      <c r="G2350" s="432">
        <v>20</v>
      </c>
      <c r="H2350" s="432">
        <v>6</v>
      </c>
      <c r="I2350" s="432">
        <v>14</v>
      </c>
      <c r="J2350" s="432">
        <v>0</v>
      </c>
    </row>
    <row r="2351" spans="1:10" x14ac:dyDescent="0.2">
      <c r="A2351" s="333" t="str">
        <f t="shared" si="36"/>
        <v>99640048TL</v>
      </c>
      <c r="B2351" t="s">
        <v>2488</v>
      </c>
      <c r="D2351" t="s">
        <v>1867</v>
      </c>
      <c r="E2351" t="s">
        <v>2489</v>
      </c>
      <c r="F2351" t="s">
        <v>2525</v>
      </c>
      <c r="G2351" s="432">
        <v>1</v>
      </c>
      <c r="H2351" s="432">
        <v>0</v>
      </c>
      <c r="I2351" s="432">
        <v>1</v>
      </c>
      <c r="J2351" s="432">
        <v>0</v>
      </c>
    </row>
    <row r="2352" spans="1:10" x14ac:dyDescent="0.2">
      <c r="A2352" s="333" t="str">
        <f t="shared" si="36"/>
        <v>99640049TL</v>
      </c>
      <c r="B2352" t="s">
        <v>2490</v>
      </c>
      <c r="D2352" t="s">
        <v>1867</v>
      </c>
      <c r="E2352" t="s">
        <v>2491</v>
      </c>
      <c r="F2352" t="s">
        <v>2525</v>
      </c>
      <c r="G2352" s="432">
        <v>21</v>
      </c>
      <c r="H2352" s="432">
        <v>0</v>
      </c>
      <c r="I2352" s="432">
        <v>21</v>
      </c>
      <c r="J2352" s="432">
        <v>0</v>
      </c>
    </row>
    <row r="2353" spans="1:10" x14ac:dyDescent="0.2">
      <c r="A2353" s="333" t="str">
        <f t="shared" si="36"/>
        <v>99640058TL</v>
      </c>
      <c r="B2353" t="s">
        <v>2493</v>
      </c>
      <c r="D2353" t="s">
        <v>1867</v>
      </c>
      <c r="E2353" t="s">
        <v>2494</v>
      </c>
      <c r="F2353" t="s">
        <v>2525</v>
      </c>
      <c r="G2353" s="432">
        <v>4173.82</v>
      </c>
      <c r="H2353" s="432">
        <v>0</v>
      </c>
      <c r="I2353" s="432">
        <v>4173.82</v>
      </c>
      <c r="J2353" s="432">
        <v>0</v>
      </c>
    </row>
    <row r="2354" spans="1:10" x14ac:dyDescent="0.2">
      <c r="A2354" s="333" t="str">
        <f t="shared" si="36"/>
        <v>99640065TL</v>
      </c>
      <c r="B2354" t="s">
        <v>2495</v>
      </c>
      <c r="D2354" t="s">
        <v>1867</v>
      </c>
      <c r="E2354" t="s">
        <v>2496</v>
      </c>
      <c r="F2354" t="s">
        <v>2525</v>
      </c>
      <c r="G2354" s="432">
        <v>6439</v>
      </c>
      <c r="H2354" s="432">
        <v>5655</v>
      </c>
      <c r="I2354" s="432">
        <v>784</v>
      </c>
      <c r="J2354" s="432">
        <v>0</v>
      </c>
    </row>
    <row r="2355" spans="1:10" x14ac:dyDescent="0.2">
      <c r="A2355" s="333" t="str">
        <f t="shared" si="36"/>
        <v>99640070TL</v>
      </c>
      <c r="B2355" t="s">
        <v>2497</v>
      </c>
      <c r="D2355" t="s">
        <v>1867</v>
      </c>
      <c r="E2355" t="s">
        <v>2492</v>
      </c>
      <c r="F2355" t="s">
        <v>2525</v>
      </c>
      <c r="G2355" s="432">
        <v>313254.45</v>
      </c>
      <c r="H2355" s="432">
        <v>46217.48</v>
      </c>
      <c r="I2355" s="432">
        <v>267036.96999999997</v>
      </c>
      <c r="J2355" s="432">
        <v>0</v>
      </c>
    </row>
    <row r="2356" spans="1:10" x14ac:dyDescent="0.2">
      <c r="A2356" s="333" t="str">
        <f t="shared" si="36"/>
        <v>99640070TL</v>
      </c>
      <c r="B2356" t="s">
        <v>2497</v>
      </c>
      <c r="C2356" t="s">
        <v>2629</v>
      </c>
      <c r="D2356" t="s">
        <v>1867</v>
      </c>
      <c r="E2356" t="s">
        <v>2630</v>
      </c>
      <c r="F2356" t="s">
        <v>2525</v>
      </c>
      <c r="G2356" s="432">
        <v>293415.46999999997</v>
      </c>
      <c r="H2356" s="432">
        <v>45766.5</v>
      </c>
      <c r="I2356" s="432">
        <v>247648.97</v>
      </c>
      <c r="J2356" s="432">
        <v>0</v>
      </c>
    </row>
    <row r="2357" spans="1:10" x14ac:dyDescent="0.2">
      <c r="A2357" s="333" t="str">
        <f t="shared" si="36"/>
        <v>99640070TL</v>
      </c>
      <c r="B2357" t="s">
        <v>2497</v>
      </c>
      <c r="C2357" t="s">
        <v>2631</v>
      </c>
      <c r="D2357" t="s">
        <v>1867</v>
      </c>
      <c r="E2357" t="s">
        <v>2630</v>
      </c>
      <c r="F2357" t="s">
        <v>2525</v>
      </c>
      <c r="G2357" s="432">
        <v>19838.98</v>
      </c>
      <c r="H2357" s="432">
        <v>450.98</v>
      </c>
      <c r="I2357" s="432">
        <v>19388</v>
      </c>
      <c r="J2357" s="432">
        <v>0</v>
      </c>
    </row>
    <row r="2358" spans="1:10" x14ac:dyDescent="0.2">
      <c r="A2358" s="333" t="str">
        <f t="shared" si="36"/>
        <v>99640071TL</v>
      </c>
      <c r="B2358" t="s">
        <v>346</v>
      </c>
      <c r="D2358" t="s">
        <v>1867</v>
      </c>
      <c r="E2358" t="s">
        <v>347</v>
      </c>
      <c r="F2358" t="s">
        <v>2525</v>
      </c>
      <c r="G2358" s="432">
        <v>128334.22</v>
      </c>
      <c r="H2358" s="432">
        <v>11525</v>
      </c>
      <c r="I2358" s="432">
        <v>116809.22</v>
      </c>
      <c r="J2358" s="432">
        <v>0</v>
      </c>
    </row>
    <row r="2359" spans="1:10" x14ac:dyDescent="0.2">
      <c r="A2359" s="333" t="str">
        <f t="shared" si="36"/>
        <v>99640071TL</v>
      </c>
      <c r="B2359" t="s">
        <v>346</v>
      </c>
      <c r="C2359" t="s">
        <v>348</v>
      </c>
      <c r="D2359" t="s">
        <v>1867</v>
      </c>
      <c r="E2359" t="s">
        <v>2630</v>
      </c>
      <c r="F2359" t="s">
        <v>2525</v>
      </c>
      <c r="G2359" s="432">
        <v>128334.22</v>
      </c>
      <c r="H2359" s="432">
        <v>11525</v>
      </c>
      <c r="I2359" s="432">
        <v>116809.22</v>
      </c>
      <c r="J2359" s="432">
        <v>0</v>
      </c>
    </row>
    <row r="2360" spans="1:10" x14ac:dyDescent="0.2">
      <c r="A2360" s="333" t="str">
        <f t="shared" si="36"/>
        <v>99640078TL</v>
      </c>
      <c r="B2360" t="s">
        <v>3649</v>
      </c>
      <c r="D2360" t="s">
        <v>1867</v>
      </c>
      <c r="E2360" t="s">
        <v>3650</v>
      </c>
      <c r="F2360" t="s">
        <v>2525</v>
      </c>
      <c r="G2360" s="432">
        <v>156</v>
      </c>
      <c r="H2360" s="432">
        <v>139</v>
      </c>
      <c r="I2360" s="432">
        <v>17</v>
      </c>
      <c r="J2360" s="432">
        <v>0</v>
      </c>
    </row>
    <row r="2361" spans="1:10" x14ac:dyDescent="0.2">
      <c r="A2361" s="333" t="str">
        <f t="shared" si="36"/>
        <v>997TL</v>
      </c>
      <c r="B2361" t="s">
        <v>2498</v>
      </c>
      <c r="D2361" t="s">
        <v>1867</v>
      </c>
      <c r="E2361" t="s">
        <v>2438</v>
      </c>
      <c r="F2361" t="s">
        <v>2525</v>
      </c>
      <c r="G2361" s="432">
        <v>644715424779.60999</v>
      </c>
      <c r="H2361" s="432">
        <v>642567583651.25</v>
      </c>
      <c r="I2361" s="432">
        <v>2147841128.3600001</v>
      </c>
      <c r="J2361" s="432">
        <v>0</v>
      </c>
    </row>
    <row r="2362" spans="1:10" x14ac:dyDescent="0.2">
      <c r="A2362" s="333" t="str">
        <f t="shared" si="36"/>
        <v>99700TL</v>
      </c>
      <c r="B2362" t="s">
        <v>2499</v>
      </c>
      <c r="D2362" t="s">
        <v>1867</v>
      </c>
      <c r="E2362" t="s">
        <v>2440</v>
      </c>
      <c r="F2362" t="s">
        <v>2525</v>
      </c>
      <c r="G2362" s="432">
        <v>91180596222.869995</v>
      </c>
      <c r="H2362" s="432">
        <v>90748956915.410004</v>
      </c>
      <c r="I2362" s="432">
        <v>431639307.45999998</v>
      </c>
      <c r="J2362" s="432">
        <v>0</v>
      </c>
    </row>
    <row r="2363" spans="1:10" x14ac:dyDescent="0.2">
      <c r="A2363" s="333" t="str">
        <f t="shared" si="36"/>
        <v>997008TL</v>
      </c>
      <c r="B2363" t="s">
        <v>2500</v>
      </c>
      <c r="D2363" t="s">
        <v>1867</v>
      </c>
      <c r="E2363" t="s">
        <v>2501</v>
      </c>
      <c r="F2363" t="s">
        <v>2525</v>
      </c>
      <c r="G2363" s="432">
        <v>91180596222.869995</v>
      </c>
      <c r="H2363" s="432">
        <v>90748956915.410004</v>
      </c>
      <c r="I2363" s="432">
        <v>431639307.45999998</v>
      </c>
      <c r="J2363" s="432">
        <v>0</v>
      </c>
    </row>
    <row r="2364" spans="1:10" x14ac:dyDescent="0.2">
      <c r="A2364" s="333" t="str">
        <f t="shared" si="36"/>
        <v>9970080TL</v>
      </c>
      <c r="B2364" t="s">
        <v>3651</v>
      </c>
      <c r="D2364" t="s">
        <v>1867</v>
      </c>
      <c r="E2364" t="s">
        <v>3652</v>
      </c>
      <c r="F2364" t="s">
        <v>2525</v>
      </c>
      <c r="G2364" s="432">
        <v>546471</v>
      </c>
      <c r="H2364" s="432">
        <v>513411</v>
      </c>
      <c r="I2364" s="432">
        <v>33060</v>
      </c>
      <c r="J2364" s="432">
        <v>0</v>
      </c>
    </row>
    <row r="2365" spans="1:10" x14ac:dyDescent="0.2">
      <c r="A2365" s="333" t="str">
        <f t="shared" si="36"/>
        <v>9970080USD</v>
      </c>
      <c r="B2365" t="s">
        <v>3651</v>
      </c>
      <c r="D2365" t="s">
        <v>2515</v>
      </c>
      <c r="E2365" t="s">
        <v>3652</v>
      </c>
      <c r="F2365" t="s">
        <v>2525</v>
      </c>
      <c r="G2365" s="432">
        <v>23500</v>
      </c>
      <c r="H2365" s="432">
        <v>12100</v>
      </c>
      <c r="I2365" s="432">
        <v>11400</v>
      </c>
      <c r="J2365" s="432">
        <v>0</v>
      </c>
    </row>
    <row r="2366" spans="1:10" x14ac:dyDescent="0.2">
      <c r="A2366" s="333" t="str">
        <f t="shared" si="36"/>
        <v>9970087TL</v>
      </c>
      <c r="B2366" t="s">
        <v>2502</v>
      </c>
      <c r="D2366" t="s">
        <v>1867</v>
      </c>
      <c r="E2366" t="s">
        <v>2503</v>
      </c>
      <c r="F2366" t="s">
        <v>2525</v>
      </c>
      <c r="G2366" s="432">
        <v>91180049751.869995</v>
      </c>
      <c r="H2366" s="432">
        <v>90748443504.410004</v>
      </c>
      <c r="I2366" s="432">
        <v>431606247.45999998</v>
      </c>
      <c r="J2366" s="432">
        <v>0</v>
      </c>
    </row>
    <row r="2367" spans="1:10" x14ac:dyDescent="0.2">
      <c r="A2367" s="333" t="str">
        <f t="shared" si="36"/>
        <v>99700870TL</v>
      </c>
      <c r="B2367" t="s">
        <v>2504</v>
      </c>
      <c r="D2367" t="s">
        <v>1867</v>
      </c>
      <c r="E2367" t="s">
        <v>2505</v>
      </c>
      <c r="F2367" t="s">
        <v>2525</v>
      </c>
      <c r="G2367" s="432">
        <v>91179430176.869995</v>
      </c>
      <c r="H2367" s="432">
        <v>90747826829.410004</v>
      </c>
      <c r="I2367" s="432">
        <v>431603347.45999998</v>
      </c>
      <c r="J2367" s="432">
        <v>0</v>
      </c>
    </row>
    <row r="2368" spans="1:10" x14ac:dyDescent="0.2">
      <c r="A2368" s="333" t="str">
        <f t="shared" si="36"/>
        <v>99700870USD</v>
      </c>
      <c r="B2368" t="s">
        <v>2504</v>
      </c>
      <c r="D2368" t="s">
        <v>2515</v>
      </c>
      <c r="E2368" t="s">
        <v>2505</v>
      </c>
      <c r="F2368" t="s">
        <v>2525</v>
      </c>
      <c r="G2368" s="432">
        <v>51141600</v>
      </c>
      <c r="H2368" s="432">
        <v>0</v>
      </c>
      <c r="I2368" s="432">
        <v>51141600</v>
      </c>
      <c r="J2368" s="432">
        <v>0</v>
      </c>
    </row>
    <row r="2369" spans="1:10" x14ac:dyDescent="0.2">
      <c r="A2369" s="333" t="str">
        <f t="shared" si="36"/>
        <v>99700870GBP</v>
      </c>
      <c r="B2369" t="s">
        <v>2504</v>
      </c>
      <c r="D2369" t="s">
        <v>747</v>
      </c>
      <c r="E2369" t="s">
        <v>2505</v>
      </c>
      <c r="F2369" t="s">
        <v>2525</v>
      </c>
      <c r="G2369" s="432">
        <v>2283000</v>
      </c>
      <c r="H2369" s="432">
        <v>13000</v>
      </c>
      <c r="I2369" s="432">
        <v>2270000</v>
      </c>
      <c r="J2369" s="432">
        <v>0</v>
      </c>
    </row>
    <row r="2370" spans="1:10" x14ac:dyDescent="0.2">
      <c r="A2370" s="333" t="str">
        <f t="shared" si="36"/>
        <v>99700870EUR</v>
      </c>
      <c r="B2370" t="s">
        <v>2504</v>
      </c>
      <c r="D2370" t="s">
        <v>748</v>
      </c>
      <c r="E2370" t="s">
        <v>2505</v>
      </c>
      <c r="F2370" t="s">
        <v>2525</v>
      </c>
      <c r="G2370" s="432">
        <v>86722150</v>
      </c>
      <c r="H2370" s="432">
        <v>20000</v>
      </c>
      <c r="I2370" s="432">
        <v>86702150</v>
      </c>
      <c r="J2370" s="432">
        <v>0</v>
      </c>
    </row>
    <row r="2371" spans="1:10" x14ac:dyDescent="0.2">
      <c r="A2371" s="333" t="str">
        <f t="shared" ref="A2371:A2434" si="37">CONCATENATE(B2371,D2371)</f>
        <v>99700872TL</v>
      </c>
      <c r="B2371" t="s">
        <v>2869</v>
      </c>
      <c r="D2371" t="s">
        <v>1867</v>
      </c>
      <c r="E2371" t="s">
        <v>2864</v>
      </c>
      <c r="F2371" t="s">
        <v>2525</v>
      </c>
      <c r="G2371" s="432">
        <v>619575</v>
      </c>
      <c r="H2371" s="432">
        <v>616675</v>
      </c>
      <c r="I2371" s="432">
        <v>2900</v>
      </c>
      <c r="J2371" s="432">
        <v>0</v>
      </c>
    </row>
    <row r="2372" spans="1:10" x14ac:dyDescent="0.2">
      <c r="A2372" s="333" t="str">
        <f t="shared" si="37"/>
        <v>99700872USD</v>
      </c>
      <c r="B2372" t="s">
        <v>2869</v>
      </c>
      <c r="D2372" t="s">
        <v>2515</v>
      </c>
      <c r="E2372" t="s">
        <v>2864</v>
      </c>
      <c r="F2372" t="s">
        <v>2525</v>
      </c>
      <c r="G2372" s="432">
        <v>1000</v>
      </c>
      <c r="H2372" s="432">
        <v>0</v>
      </c>
      <c r="I2372" s="432">
        <v>1000</v>
      </c>
      <c r="J2372" s="432">
        <v>0</v>
      </c>
    </row>
    <row r="2373" spans="1:10" x14ac:dyDescent="0.2">
      <c r="A2373" s="333" t="str">
        <f t="shared" si="37"/>
        <v>99701TL</v>
      </c>
      <c r="B2373" t="s">
        <v>2870</v>
      </c>
      <c r="D2373" t="s">
        <v>1867</v>
      </c>
      <c r="E2373" t="s">
        <v>2449</v>
      </c>
      <c r="F2373" t="s">
        <v>2525</v>
      </c>
      <c r="G2373" s="432">
        <v>166464.14000000001</v>
      </c>
      <c r="H2373" s="432">
        <v>166464.14000000001</v>
      </c>
      <c r="I2373" s="432">
        <v>0</v>
      </c>
      <c r="J2373" s="432">
        <v>0</v>
      </c>
    </row>
    <row r="2374" spans="1:10" x14ac:dyDescent="0.2">
      <c r="A2374" s="333" t="str">
        <f t="shared" si="37"/>
        <v>997012TL</v>
      </c>
      <c r="B2374" t="s">
        <v>2871</v>
      </c>
      <c r="D2374" t="s">
        <v>1867</v>
      </c>
      <c r="E2374" t="s">
        <v>2872</v>
      </c>
      <c r="F2374" t="s">
        <v>2525</v>
      </c>
      <c r="G2374" s="432">
        <v>166464.14000000001</v>
      </c>
      <c r="H2374" s="432">
        <v>166464.14000000001</v>
      </c>
      <c r="I2374" s="432">
        <v>0</v>
      </c>
      <c r="J2374" s="432">
        <v>0</v>
      </c>
    </row>
    <row r="2375" spans="1:10" x14ac:dyDescent="0.2">
      <c r="A2375" s="333" t="str">
        <f t="shared" si="37"/>
        <v>997012USD</v>
      </c>
      <c r="B2375" t="s">
        <v>2871</v>
      </c>
      <c r="D2375" t="s">
        <v>2515</v>
      </c>
      <c r="E2375" t="s">
        <v>2872</v>
      </c>
      <c r="F2375" t="s">
        <v>2525</v>
      </c>
      <c r="G2375" s="432">
        <v>300</v>
      </c>
      <c r="H2375" s="432">
        <v>300</v>
      </c>
      <c r="I2375" s="432">
        <v>0</v>
      </c>
      <c r="J2375" s="432">
        <v>0</v>
      </c>
    </row>
    <row r="2376" spans="1:10" x14ac:dyDescent="0.2">
      <c r="A2376" s="333" t="str">
        <f t="shared" si="37"/>
        <v>997012GBP</v>
      </c>
      <c r="B2376" t="s">
        <v>2871</v>
      </c>
      <c r="D2376" t="s">
        <v>747</v>
      </c>
      <c r="E2376" t="s">
        <v>2872</v>
      </c>
      <c r="F2376" t="s">
        <v>2525</v>
      </c>
      <c r="G2376" s="432">
        <v>755.3</v>
      </c>
      <c r="H2376" s="432">
        <v>755.3</v>
      </c>
      <c r="I2376" s="432">
        <v>0</v>
      </c>
      <c r="J2376" s="432">
        <v>0</v>
      </c>
    </row>
    <row r="2377" spans="1:10" x14ac:dyDescent="0.2">
      <c r="A2377" s="333" t="str">
        <f t="shared" si="37"/>
        <v>99718TL</v>
      </c>
      <c r="B2377" t="s">
        <v>3080</v>
      </c>
      <c r="D2377" t="s">
        <v>1867</v>
      </c>
      <c r="E2377" t="s">
        <v>2397</v>
      </c>
      <c r="F2377" t="s">
        <v>2525</v>
      </c>
      <c r="G2377" s="432">
        <v>553534662092.59998</v>
      </c>
      <c r="H2377" s="432">
        <v>551818460271.69995</v>
      </c>
      <c r="I2377" s="432">
        <v>1716201820.9000001</v>
      </c>
      <c r="J2377" s="432">
        <v>0</v>
      </c>
    </row>
    <row r="2378" spans="1:10" x14ac:dyDescent="0.2">
      <c r="A2378" s="333" t="str">
        <f t="shared" si="37"/>
        <v>997181TL</v>
      </c>
      <c r="B2378" t="s">
        <v>3081</v>
      </c>
      <c r="D2378" t="s">
        <v>1867</v>
      </c>
      <c r="E2378" t="s">
        <v>2398</v>
      </c>
      <c r="F2378" t="s">
        <v>2525</v>
      </c>
      <c r="G2378" s="432">
        <v>448121088785.59998</v>
      </c>
      <c r="H2378" s="432">
        <v>446728383245.70001</v>
      </c>
      <c r="I2378" s="432">
        <v>1392705539.9000001</v>
      </c>
      <c r="J2378" s="432">
        <v>0</v>
      </c>
    </row>
    <row r="2379" spans="1:10" x14ac:dyDescent="0.2">
      <c r="A2379" s="333" t="str">
        <f t="shared" si="37"/>
        <v>997181USD</v>
      </c>
      <c r="B2379" t="s">
        <v>3081</v>
      </c>
      <c r="D2379" t="s">
        <v>2515</v>
      </c>
      <c r="E2379" t="s">
        <v>2398</v>
      </c>
      <c r="F2379" t="s">
        <v>2525</v>
      </c>
      <c r="G2379" s="432">
        <v>70683115000</v>
      </c>
      <c r="H2379" s="432">
        <v>70485090000</v>
      </c>
      <c r="I2379" s="432">
        <v>198025000</v>
      </c>
      <c r="J2379" s="432">
        <v>0</v>
      </c>
    </row>
    <row r="2380" spans="1:10" x14ac:dyDescent="0.2">
      <c r="A2380" s="333" t="str">
        <f t="shared" si="37"/>
        <v>997181GBP</v>
      </c>
      <c r="B2380" t="s">
        <v>3081</v>
      </c>
      <c r="D2380" t="s">
        <v>747</v>
      </c>
      <c r="E2380" t="s">
        <v>2398</v>
      </c>
      <c r="F2380" t="s">
        <v>2525</v>
      </c>
      <c r="G2380" s="432">
        <v>1714710000</v>
      </c>
      <c r="H2380" s="432">
        <v>1703700000</v>
      </c>
      <c r="I2380" s="432">
        <v>11010000</v>
      </c>
      <c r="J2380" s="432">
        <v>0</v>
      </c>
    </row>
    <row r="2381" spans="1:10" x14ac:dyDescent="0.2">
      <c r="A2381" s="333" t="str">
        <f t="shared" si="37"/>
        <v>997181EUR</v>
      </c>
      <c r="B2381" t="s">
        <v>3081</v>
      </c>
      <c r="D2381" t="s">
        <v>748</v>
      </c>
      <c r="E2381" t="s">
        <v>2398</v>
      </c>
      <c r="F2381" t="s">
        <v>2525</v>
      </c>
      <c r="G2381" s="432">
        <v>85557704900</v>
      </c>
      <c r="H2381" s="432">
        <v>85313275900</v>
      </c>
      <c r="I2381" s="432">
        <v>244429000</v>
      </c>
      <c r="J2381" s="432">
        <v>0</v>
      </c>
    </row>
    <row r="2382" spans="1:10" x14ac:dyDescent="0.2">
      <c r="A2382" s="333" t="str">
        <f t="shared" si="37"/>
        <v>997186TL</v>
      </c>
      <c r="B2382" t="s">
        <v>3082</v>
      </c>
      <c r="D2382" t="s">
        <v>1867</v>
      </c>
      <c r="E2382" t="s">
        <v>2399</v>
      </c>
      <c r="F2382" t="s">
        <v>2525</v>
      </c>
      <c r="G2382" s="432">
        <v>99903529230</v>
      </c>
      <c r="H2382" s="432">
        <v>99596336740</v>
      </c>
      <c r="I2382" s="432">
        <v>307192490</v>
      </c>
      <c r="J2382" s="432">
        <v>0</v>
      </c>
    </row>
    <row r="2383" spans="1:10" x14ac:dyDescent="0.2">
      <c r="A2383" s="333" t="str">
        <f t="shared" si="37"/>
        <v>997186USD</v>
      </c>
      <c r="B2383" t="s">
        <v>3082</v>
      </c>
      <c r="D2383" t="s">
        <v>2515</v>
      </c>
      <c r="E2383" t="s">
        <v>2399</v>
      </c>
      <c r="F2383" t="s">
        <v>2525</v>
      </c>
      <c r="G2383" s="432">
        <v>6954000000</v>
      </c>
      <c r="H2383" s="432">
        <v>6935000000</v>
      </c>
      <c r="I2383" s="432">
        <v>19000000</v>
      </c>
      <c r="J2383" s="432">
        <v>0</v>
      </c>
    </row>
    <row r="2384" spans="1:10" x14ac:dyDescent="0.2">
      <c r="A2384" s="333" t="str">
        <f t="shared" si="37"/>
        <v>997186EUR</v>
      </c>
      <c r="B2384" t="s">
        <v>3082</v>
      </c>
      <c r="D2384" t="s">
        <v>748</v>
      </c>
      <c r="E2384" t="s">
        <v>2399</v>
      </c>
      <c r="F2384" t="s">
        <v>2525</v>
      </c>
      <c r="G2384" s="432">
        <v>27599400000</v>
      </c>
      <c r="H2384" s="432">
        <v>27519500000</v>
      </c>
      <c r="I2384" s="432">
        <v>79900000</v>
      </c>
      <c r="J2384" s="432">
        <v>0</v>
      </c>
    </row>
    <row r="2385" spans="1:10" x14ac:dyDescent="0.2">
      <c r="A2385" s="333" t="str">
        <f t="shared" si="37"/>
        <v>997189TL</v>
      </c>
      <c r="B2385" t="s">
        <v>3083</v>
      </c>
      <c r="D2385" t="s">
        <v>1867</v>
      </c>
      <c r="E2385" t="s">
        <v>793</v>
      </c>
      <c r="F2385" t="s">
        <v>2525</v>
      </c>
      <c r="G2385" s="432">
        <v>5510044077</v>
      </c>
      <c r="H2385" s="432">
        <v>5493740286</v>
      </c>
      <c r="I2385" s="432">
        <v>16303791</v>
      </c>
      <c r="J2385" s="432">
        <v>0</v>
      </c>
    </row>
    <row r="2386" spans="1:10" x14ac:dyDescent="0.2">
      <c r="A2386" s="333" t="str">
        <f t="shared" si="37"/>
        <v>997189USD</v>
      </c>
      <c r="B2386" t="s">
        <v>3083</v>
      </c>
      <c r="D2386" t="s">
        <v>2515</v>
      </c>
      <c r="E2386" t="s">
        <v>793</v>
      </c>
      <c r="F2386" t="s">
        <v>2525</v>
      </c>
      <c r="G2386" s="432">
        <v>1098000000</v>
      </c>
      <c r="H2386" s="432">
        <v>1095000000</v>
      </c>
      <c r="I2386" s="432">
        <v>3000000</v>
      </c>
      <c r="J2386" s="432">
        <v>0</v>
      </c>
    </row>
    <row r="2387" spans="1:10" x14ac:dyDescent="0.2">
      <c r="A2387" s="333" t="str">
        <f t="shared" si="37"/>
        <v>997189EUR</v>
      </c>
      <c r="B2387" t="s">
        <v>3083</v>
      </c>
      <c r="D2387" t="s">
        <v>748</v>
      </c>
      <c r="E2387" t="s">
        <v>793</v>
      </c>
      <c r="F2387" t="s">
        <v>2525</v>
      </c>
      <c r="G2387" s="432">
        <v>878360000</v>
      </c>
      <c r="H2387" s="432">
        <v>875950000</v>
      </c>
      <c r="I2387" s="432">
        <v>2410000</v>
      </c>
      <c r="J2387" s="432">
        <v>0</v>
      </c>
    </row>
    <row r="2388" spans="1:10" x14ac:dyDescent="0.2">
      <c r="A2388" s="333" t="str">
        <f t="shared" si="37"/>
        <v>998TL</v>
      </c>
      <c r="B2388" t="s">
        <v>2506</v>
      </c>
      <c r="D2388" t="s">
        <v>1867</v>
      </c>
      <c r="E2388" t="s">
        <v>2438</v>
      </c>
      <c r="F2388" t="s">
        <v>2525</v>
      </c>
      <c r="G2388" s="432">
        <v>79127618519.220001</v>
      </c>
      <c r="H2388" s="432">
        <v>79592597720.009995</v>
      </c>
      <c r="I2388" s="432">
        <v>0</v>
      </c>
      <c r="J2388" s="432">
        <v>464979200.79000002</v>
      </c>
    </row>
    <row r="2389" spans="1:10" x14ac:dyDescent="0.2">
      <c r="A2389" s="333" t="str">
        <f t="shared" si="37"/>
        <v>999TL</v>
      </c>
      <c r="B2389" t="s">
        <v>2507</v>
      </c>
      <c r="D2389" t="s">
        <v>1867</v>
      </c>
      <c r="E2389" t="s">
        <v>2438</v>
      </c>
      <c r="F2389" t="s">
        <v>2525</v>
      </c>
      <c r="G2389" s="432">
        <v>642567583651.25</v>
      </c>
      <c r="H2389" s="432">
        <v>644715424779.60999</v>
      </c>
      <c r="I2389" s="432">
        <v>0</v>
      </c>
      <c r="J2389" s="432">
        <v>2147841128.3600001</v>
      </c>
    </row>
    <row r="2390" spans="1:10" x14ac:dyDescent="0.2">
      <c r="A2390" s="333" t="str">
        <f t="shared" si="37"/>
        <v>999USD</v>
      </c>
      <c r="B2390" t="s">
        <v>2507</v>
      </c>
      <c r="D2390" t="s">
        <v>2515</v>
      </c>
      <c r="E2390" t="s">
        <v>2438</v>
      </c>
      <c r="F2390" t="s">
        <v>2525</v>
      </c>
      <c r="G2390" s="432">
        <v>78515102400</v>
      </c>
      <c r="H2390" s="432">
        <v>78786281400</v>
      </c>
      <c r="I2390" s="432">
        <v>0</v>
      </c>
      <c r="J2390" s="432">
        <v>271179000</v>
      </c>
    </row>
    <row r="2391" spans="1:10" x14ac:dyDescent="0.2">
      <c r="A2391" s="333" t="str">
        <f t="shared" si="37"/>
        <v>999GBP</v>
      </c>
      <c r="B2391" t="s">
        <v>2507</v>
      </c>
      <c r="D2391" t="s">
        <v>747</v>
      </c>
      <c r="E2391" t="s">
        <v>2438</v>
      </c>
      <c r="F2391" t="s">
        <v>2525</v>
      </c>
      <c r="G2391" s="432">
        <v>1703713755.3</v>
      </c>
      <c r="H2391" s="432">
        <v>1716993755.3</v>
      </c>
      <c r="I2391" s="432">
        <v>0</v>
      </c>
      <c r="J2391" s="432">
        <v>13280000</v>
      </c>
    </row>
    <row r="2392" spans="1:10" x14ac:dyDescent="0.2">
      <c r="A2392" s="333" t="str">
        <f t="shared" si="37"/>
        <v>999EUR</v>
      </c>
      <c r="B2392" t="s">
        <v>2507</v>
      </c>
      <c r="D2392" t="s">
        <v>748</v>
      </c>
      <c r="E2392" t="s">
        <v>2438</v>
      </c>
      <c r="F2392" t="s">
        <v>2525</v>
      </c>
      <c r="G2392" s="432">
        <v>113708745900</v>
      </c>
      <c r="H2392" s="432">
        <v>114122187050</v>
      </c>
      <c r="I2392" s="432">
        <v>0</v>
      </c>
      <c r="J2392" s="432">
        <v>413441150</v>
      </c>
    </row>
    <row r="2393" spans="1:10" x14ac:dyDescent="0.2">
      <c r="A2393" s="333" t="str">
        <f t="shared" si="37"/>
        <v/>
      </c>
    </row>
    <row r="2394" spans="1:10" x14ac:dyDescent="0.2">
      <c r="A2394" s="333" t="str">
        <f t="shared" si="37"/>
        <v/>
      </c>
    </row>
    <row r="2395" spans="1:10" x14ac:dyDescent="0.2">
      <c r="A2395" s="333" t="str">
        <f t="shared" si="37"/>
        <v/>
      </c>
    </row>
    <row r="2396" spans="1:10" x14ac:dyDescent="0.2">
      <c r="A2396" s="333" t="str">
        <f t="shared" si="37"/>
        <v/>
      </c>
    </row>
    <row r="2397" spans="1:10" x14ac:dyDescent="0.2">
      <c r="A2397" s="333" t="str">
        <f t="shared" si="37"/>
        <v/>
      </c>
    </row>
    <row r="2398" spans="1:10" x14ac:dyDescent="0.2">
      <c r="A2398" s="333" t="str">
        <f t="shared" si="37"/>
        <v/>
      </c>
    </row>
    <row r="2399" spans="1:10" x14ac:dyDescent="0.2">
      <c r="A2399" s="333" t="str">
        <f t="shared" si="37"/>
        <v/>
      </c>
    </row>
    <row r="2400" spans="1:10" x14ac:dyDescent="0.2">
      <c r="A2400" s="333" t="str">
        <f t="shared" si="37"/>
        <v/>
      </c>
    </row>
    <row r="2401" spans="1:1" x14ac:dyDescent="0.2">
      <c r="A2401" s="333" t="str">
        <f t="shared" si="37"/>
        <v/>
      </c>
    </row>
    <row r="2402" spans="1:1" x14ac:dyDescent="0.2">
      <c r="A2402" s="333" t="str">
        <f t="shared" si="37"/>
        <v/>
      </c>
    </row>
    <row r="2403" spans="1:1" x14ac:dyDescent="0.2">
      <c r="A2403" s="333" t="str">
        <f t="shared" si="37"/>
        <v/>
      </c>
    </row>
    <row r="2404" spans="1:1" x14ac:dyDescent="0.2">
      <c r="A2404" s="333" t="str">
        <f t="shared" si="37"/>
        <v/>
      </c>
    </row>
    <row r="2405" spans="1:1" x14ac:dyDescent="0.2">
      <c r="A2405" s="333" t="str">
        <f t="shared" si="37"/>
        <v/>
      </c>
    </row>
    <row r="2406" spans="1:1" x14ac:dyDescent="0.2">
      <c r="A2406" s="333" t="str">
        <f t="shared" si="37"/>
        <v/>
      </c>
    </row>
    <row r="2407" spans="1:1" x14ac:dyDescent="0.2">
      <c r="A2407" s="333" t="str">
        <f t="shared" si="37"/>
        <v/>
      </c>
    </row>
    <row r="2408" spans="1:1" x14ac:dyDescent="0.2">
      <c r="A2408" s="333" t="str">
        <f t="shared" si="37"/>
        <v/>
      </c>
    </row>
    <row r="2409" spans="1:1" x14ac:dyDescent="0.2">
      <c r="A2409" s="333" t="str">
        <f t="shared" si="37"/>
        <v/>
      </c>
    </row>
    <row r="2410" spans="1:1" x14ac:dyDescent="0.2">
      <c r="A2410" s="333" t="str">
        <f t="shared" si="37"/>
        <v/>
      </c>
    </row>
    <row r="2411" spans="1:1" x14ac:dyDescent="0.2">
      <c r="A2411" s="333" t="str">
        <f t="shared" si="37"/>
        <v/>
      </c>
    </row>
    <row r="2412" spans="1:1" x14ac:dyDescent="0.2">
      <c r="A2412" s="333" t="str">
        <f t="shared" si="37"/>
        <v/>
      </c>
    </row>
    <row r="2413" spans="1:1" x14ac:dyDescent="0.2">
      <c r="A2413" s="333" t="str">
        <f t="shared" si="37"/>
        <v/>
      </c>
    </row>
    <row r="2414" spans="1:1" x14ac:dyDescent="0.2">
      <c r="A2414" s="333" t="str">
        <f t="shared" si="37"/>
        <v/>
      </c>
    </row>
    <row r="2415" spans="1:1" x14ac:dyDescent="0.2">
      <c r="A2415" s="333" t="str">
        <f t="shared" si="37"/>
        <v/>
      </c>
    </row>
    <row r="2416" spans="1:1" x14ac:dyDescent="0.2">
      <c r="A2416" s="333" t="str">
        <f t="shared" si="37"/>
        <v/>
      </c>
    </row>
    <row r="2417" spans="1:1" x14ac:dyDescent="0.2">
      <c r="A2417" s="333" t="str">
        <f t="shared" si="37"/>
        <v/>
      </c>
    </row>
    <row r="2418" spans="1:1" x14ac:dyDescent="0.2">
      <c r="A2418" s="333" t="str">
        <f t="shared" si="37"/>
        <v/>
      </c>
    </row>
    <row r="2419" spans="1:1" x14ac:dyDescent="0.2">
      <c r="A2419" s="333" t="str">
        <f t="shared" si="37"/>
        <v/>
      </c>
    </row>
    <row r="2420" spans="1:1" x14ac:dyDescent="0.2">
      <c r="A2420" s="333" t="str">
        <f t="shared" si="37"/>
        <v/>
      </c>
    </row>
    <row r="2421" spans="1:1" x14ac:dyDescent="0.2">
      <c r="A2421" s="333" t="str">
        <f t="shared" si="37"/>
        <v/>
      </c>
    </row>
    <row r="2422" spans="1:1" x14ac:dyDescent="0.2">
      <c r="A2422" s="333" t="str">
        <f t="shared" si="37"/>
        <v/>
      </c>
    </row>
    <row r="2423" spans="1:1" x14ac:dyDescent="0.2">
      <c r="A2423" s="333" t="str">
        <f t="shared" si="37"/>
        <v/>
      </c>
    </row>
    <row r="2424" spans="1:1" x14ac:dyDescent="0.2">
      <c r="A2424" s="333" t="str">
        <f t="shared" si="37"/>
        <v/>
      </c>
    </row>
    <row r="2425" spans="1:1" x14ac:dyDescent="0.2">
      <c r="A2425" s="333" t="str">
        <f t="shared" si="37"/>
        <v/>
      </c>
    </row>
    <row r="2426" spans="1:1" x14ac:dyDescent="0.2">
      <c r="A2426" s="333" t="str">
        <f t="shared" si="37"/>
        <v/>
      </c>
    </row>
    <row r="2427" spans="1:1" x14ac:dyDescent="0.2">
      <c r="A2427" s="333" t="str">
        <f t="shared" si="37"/>
        <v/>
      </c>
    </row>
    <row r="2428" spans="1:1" x14ac:dyDescent="0.2">
      <c r="A2428" s="333" t="str">
        <f t="shared" si="37"/>
        <v/>
      </c>
    </row>
    <row r="2429" spans="1:1" x14ac:dyDescent="0.2">
      <c r="A2429" s="333" t="str">
        <f t="shared" si="37"/>
        <v/>
      </c>
    </row>
    <row r="2430" spans="1:1" x14ac:dyDescent="0.2">
      <c r="A2430" s="333" t="str">
        <f t="shared" si="37"/>
        <v/>
      </c>
    </row>
    <row r="2431" spans="1:1" x14ac:dyDescent="0.2">
      <c r="A2431" s="333" t="str">
        <f t="shared" si="37"/>
        <v/>
      </c>
    </row>
    <row r="2432" spans="1:1" x14ac:dyDescent="0.2">
      <c r="A2432" s="333" t="str">
        <f t="shared" si="37"/>
        <v/>
      </c>
    </row>
    <row r="2433" spans="1:1" x14ac:dyDescent="0.2">
      <c r="A2433" s="333" t="str">
        <f t="shared" si="37"/>
        <v/>
      </c>
    </row>
    <row r="2434" spans="1:1" x14ac:dyDescent="0.2">
      <c r="A2434" s="333" t="str">
        <f t="shared" si="37"/>
        <v/>
      </c>
    </row>
    <row r="2435" spans="1:1" x14ac:dyDescent="0.2">
      <c r="A2435" s="333" t="str">
        <f t="shared" ref="A2435:A2442" si="38">CONCATENATE(B2435,D2435)</f>
        <v/>
      </c>
    </row>
    <row r="2436" spans="1:1" x14ac:dyDescent="0.2">
      <c r="A2436" s="333" t="str">
        <f t="shared" si="38"/>
        <v/>
      </c>
    </row>
    <row r="2437" spans="1:1" x14ac:dyDescent="0.2">
      <c r="A2437" s="333" t="str">
        <f t="shared" si="38"/>
        <v/>
      </c>
    </row>
    <row r="2438" spans="1:1" x14ac:dyDescent="0.2">
      <c r="A2438" s="333" t="str">
        <f t="shared" si="38"/>
        <v/>
      </c>
    </row>
    <row r="2439" spans="1:1" x14ac:dyDescent="0.2">
      <c r="A2439" s="333" t="str">
        <f t="shared" si="38"/>
        <v/>
      </c>
    </row>
    <row r="2440" spans="1:1" x14ac:dyDescent="0.2">
      <c r="A2440" s="333" t="str">
        <f t="shared" si="38"/>
        <v/>
      </c>
    </row>
    <row r="2441" spans="1:1" x14ac:dyDescent="0.2">
      <c r="A2441" s="333" t="str">
        <f t="shared" si="38"/>
        <v/>
      </c>
    </row>
    <row r="2442" spans="1:1" x14ac:dyDescent="0.2">
      <c r="A2442" s="333" t="str">
        <f t="shared" si="38"/>
        <v/>
      </c>
    </row>
    <row r="2450" spans="11:11" x14ac:dyDescent="0.2">
      <c r="K2450" s="331"/>
    </row>
    <row r="2458" spans="11:11" x14ac:dyDescent="0.2">
      <c r="K2458" s="331"/>
    </row>
  </sheetData>
  <phoneticPr fontId="38" type="noConversion"/>
  <pageMargins left="0.47244094488188981" right="0.39370078740157483" top="0.98425196850393704" bottom="0.55118110236220474" header="0.51181102362204722" footer="0.51181102362204722"/>
  <pageSetup paperSize="9" scale="65" orientation="portrait" horizontalDpi="429496729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A1:M546"/>
  <sheetViews>
    <sheetView showGridLines="0" topLeftCell="A481" zoomScaleNormal="100" workbookViewId="0">
      <selection activeCell="H489" sqref="H489"/>
    </sheetView>
  </sheetViews>
  <sheetFormatPr defaultRowHeight="19.5" x14ac:dyDescent="0.35"/>
  <cols>
    <col min="1" max="1" width="3.7109375" customWidth="1"/>
    <col min="2" max="2" width="2.28515625" style="178" customWidth="1"/>
    <col min="3" max="3" width="3" style="178" customWidth="1"/>
    <col min="4" max="4" width="3" customWidth="1"/>
    <col min="5" max="5" width="11.5703125" style="143" bestFit="1" customWidth="1"/>
    <col min="6" max="6" width="4.140625" style="195" bestFit="1" customWidth="1"/>
    <col min="7" max="7" width="44.7109375" style="143" bestFit="1" customWidth="1"/>
    <col min="8" max="8" width="21.85546875" style="143" customWidth="1"/>
    <col min="9" max="9" width="19.140625" style="178" customWidth="1"/>
    <col min="10" max="10" width="14.28515625" bestFit="1" customWidth="1"/>
    <col min="11" max="11" width="15.140625" customWidth="1"/>
    <col min="12" max="12" width="11.28515625" bestFit="1" customWidth="1"/>
    <col min="13" max="13" width="10.28515625" bestFit="1" customWidth="1"/>
  </cols>
  <sheetData>
    <row r="1" spans="1:12" ht="20.25" x14ac:dyDescent="0.4">
      <c r="A1" s="173" t="s">
        <v>3093</v>
      </c>
      <c r="I1" s="326"/>
    </row>
    <row r="2" spans="1:12" ht="17.25" customHeight="1" thickBot="1" x14ac:dyDescent="0.4">
      <c r="A2" s="174" t="s">
        <v>1399</v>
      </c>
      <c r="B2" s="182" t="s">
        <v>524</v>
      </c>
      <c r="D2" s="175"/>
      <c r="I2" s="179">
        <f>+I4+I46+I52+I76+I96</f>
        <v>42519580.399999999</v>
      </c>
    </row>
    <row r="3" spans="1:12" ht="9.75" customHeight="1" thickTop="1" x14ac:dyDescent="0.35">
      <c r="A3" s="174"/>
      <c r="B3" s="182"/>
      <c r="D3" s="175"/>
      <c r="I3" s="225"/>
    </row>
    <row r="4" spans="1:12" ht="17.25" customHeight="1" thickBot="1" x14ac:dyDescent="0.4">
      <c r="B4" s="222" t="s">
        <v>511</v>
      </c>
      <c r="E4" s="208"/>
      <c r="I4" s="179">
        <f>+I6+I30+I40</f>
        <v>22148772.620000001</v>
      </c>
    </row>
    <row r="5" spans="1:12" ht="17.25" customHeight="1" thickTop="1" x14ac:dyDescent="0.35">
      <c r="B5" s="222"/>
      <c r="E5" s="208"/>
      <c r="I5" s="225"/>
    </row>
    <row r="6" spans="1:12" ht="17.25" customHeight="1" thickBot="1" x14ac:dyDescent="0.4">
      <c r="C6" s="182" t="s">
        <v>514</v>
      </c>
      <c r="D6" s="8"/>
      <c r="I6" s="179">
        <f>+I7+I20</f>
        <v>17329722.489999998</v>
      </c>
    </row>
    <row r="7" spans="1:12" ht="16.5" customHeight="1" thickTop="1" thickBot="1" x14ac:dyDescent="0.4">
      <c r="D7" s="112" t="s">
        <v>512</v>
      </c>
      <c r="I7" s="179">
        <f>+H8+H18</f>
        <v>3658783.48</v>
      </c>
    </row>
    <row r="8" spans="1:12" ht="15.75" customHeight="1" thickTop="1" x14ac:dyDescent="0.35">
      <c r="E8" s="194" t="s">
        <v>1556</v>
      </c>
      <c r="F8" s="121" t="s">
        <v>1867</v>
      </c>
      <c r="G8" s="191" t="s">
        <v>1557</v>
      </c>
      <c r="H8" s="188">
        <f>+H9+H12+H14+H16</f>
        <v>3656088.93</v>
      </c>
      <c r="I8" s="326"/>
    </row>
    <row r="9" spans="1:12" ht="15.75" customHeight="1" x14ac:dyDescent="0.35">
      <c r="E9" s="209" t="s">
        <v>1558</v>
      </c>
      <c r="F9" s="196" t="s">
        <v>1867</v>
      </c>
      <c r="G9" s="119" t="s">
        <v>1559</v>
      </c>
      <c r="H9" s="189">
        <f>IF(ISERROR(VLOOKUP(E9,'ARALIK 2015 MİZAN'!B:J,9,0)=TRUE),0,(VLOOKUP(E9,'ARALIK 2015 MİZAN'!B:J,9,0)))</f>
        <v>2593419.83</v>
      </c>
      <c r="I9" s="326"/>
    </row>
    <row r="10" spans="1:12" ht="15.75" customHeight="1" x14ac:dyDescent="0.35">
      <c r="E10" s="210" t="s">
        <v>1560</v>
      </c>
      <c r="F10" s="197" t="s">
        <v>1867</v>
      </c>
      <c r="G10" s="110" t="s">
        <v>826</v>
      </c>
      <c r="H10" s="228">
        <f>IF(ISERROR(VLOOKUP(E10,'ARALIK 2015 MİZAN'!B:J,9,0)=TRUE),0,(VLOOKUP(E10,'ARALIK 2015 MİZAN'!B:J,9,0)))</f>
        <v>2593067.83</v>
      </c>
      <c r="I10" s="326"/>
    </row>
    <row r="11" spans="1:12" ht="15.75" customHeight="1" x14ac:dyDescent="0.35">
      <c r="E11" s="210" t="s">
        <v>1565</v>
      </c>
      <c r="F11" s="197" t="s">
        <v>1867</v>
      </c>
      <c r="G11" s="110" t="s">
        <v>793</v>
      </c>
      <c r="H11" s="228">
        <f>IF(ISERROR(VLOOKUP(E11,'ARALIK 2015 MİZAN'!B:J,9,0)=TRUE),0,(VLOOKUP(E11,'ARALIK 2015 MİZAN'!B:J,9,0)))</f>
        <v>352</v>
      </c>
      <c r="I11" s="326"/>
    </row>
    <row r="12" spans="1:12" ht="15.75" customHeight="1" x14ac:dyDescent="0.35">
      <c r="E12" s="209" t="s">
        <v>1566</v>
      </c>
      <c r="F12" s="196" t="s">
        <v>1867</v>
      </c>
      <c r="G12" s="119" t="s">
        <v>1567</v>
      </c>
      <c r="H12" s="189">
        <f>IF(ISERROR(VLOOKUP(E12,'ARALIK 2015 MİZAN'!B:J,9,0)=TRUE),0,(VLOOKUP(E12,'ARALIK 2015 MİZAN'!B:J,9,0)))</f>
        <v>363786.91</v>
      </c>
      <c r="I12" s="326"/>
      <c r="K12" s="9"/>
      <c r="L12" s="4"/>
    </row>
    <row r="13" spans="1:12" ht="18" customHeight="1" x14ac:dyDescent="0.35">
      <c r="E13" s="210" t="s">
        <v>1568</v>
      </c>
      <c r="F13" s="197" t="s">
        <v>1867</v>
      </c>
      <c r="G13" s="110" t="s">
        <v>1569</v>
      </c>
      <c r="H13" s="228">
        <f>IF(ISERROR(VLOOKUP(E13,'ARALIK 2015 MİZAN'!B:J,9,0)=TRUE),0,(VLOOKUP(E13,'ARALIK 2015 MİZAN'!B:J,9,0)))</f>
        <v>363786.91</v>
      </c>
      <c r="I13" s="326"/>
      <c r="K13" s="103"/>
      <c r="L13" s="8"/>
    </row>
    <row r="14" spans="1:12" ht="15.75" customHeight="1" x14ac:dyDescent="0.35">
      <c r="E14" s="209" t="s">
        <v>1572</v>
      </c>
      <c r="F14" s="196" t="s">
        <v>1867</v>
      </c>
      <c r="G14" s="119" t="s">
        <v>815</v>
      </c>
      <c r="H14" s="189">
        <f>IF(ISERROR(VLOOKUP(E14,'ARALIK 2015 MİZAN'!B:J,9,0)=TRUE),0,(VLOOKUP(E14,'ARALIK 2015 MİZAN'!B:J,9,0)))</f>
        <v>1329.51</v>
      </c>
      <c r="I14" s="326"/>
      <c r="K14" s="14"/>
      <c r="L14" s="4"/>
    </row>
    <row r="15" spans="1:12" ht="17.25" customHeight="1" x14ac:dyDescent="0.35">
      <c r="E15" s="210" t="s">
        <v>1573</v>
      </c>
      <c r="F15" s="197" t="s">
        <v>1867</v>
      </c>
      <c r="G15" s="110" t="s">
        <v>1574</v>
      </c>
      <c r="H15" s="228">
        <f>IF(ISERROR(VLOOKUP(E15,'ARALIK 2015 MİZAN'!B:J,9,0)=TRUE),0,(VLOOKUP(E15,'ARALIK 2015 MİZAN'!B:J,9,0)))</f>
        <v>1329.51</v>
      </c>
      <c r="I15" s="326"/>
      <c r="K15" s="14"/>
      <c r="L15" s="4"/>
    </row>
    <row r="16" spans="1:12" ht="17.25" customHeight="1" x14ac:dyDescent="0.35">
      <c r="E16" s="209" t="s">
        <v>211</v>
      </c>
      <c r="F16" s="196" t="s">
        <v>1867</v>
      </c>
      <c r="G16" s="119" t="s">
        <v>815</v>
      </c>
      <c r="H16" s="189">
        <f>IF(ISERROR(VLOOKUP(E16,'ARALIK 2015 MİZAN'!B:J,9,0)=TRUE),0,(VLOOKUP(E16,'ARALIK 2015 MİZAN'!B:J,9,0)))</f>
        <v>697552.68</v>
      </c>
      <c r="I16" s="326"/>
      <c r="K16" s="14"/>
      <c r="L16" s="4"/>
    </row>
    <row r="17" spans="2:12" ht="17.25" customHeight="1" x14ac:dyDescent="0.35">
      <c r="E17" s="354"/>
      <c r="F17" s="197"/>
      <c r="G17" s="110"/>
      <c r="H17" s="310"/>
      <c r="I17" s="326"/>
      <c r="K17" s="14"/>
      <c r="L17" s="4"/>
    </row>
    <row r="18" spans="2:12" ht="17.25" customHeight="1" x14ac:dyDescent="0.35">
      <c r="E18" s="426" t="s">
        <v>2981</v>
      </c>
      <c r="F18" s="197"/>
      <c r="G18" s="110"/>
      <c r="H18" s="228">
        <f>IF(ISERROR(VLOOKUP(E18,'ARALIK 2015 MİZAN'!B:J,9,0)=TRUE),0,(VLOOKUP(E18,'ARALIK 2015 MİZAN'!B:J,9,0)))</f>
        <v>2694.55</v>
      </c>
      <c r="I18" s="326"/>
      <c r="K18" s="14"/>
      <c r="L18" s="4"/>
    </row>
    <row r="19" spans="2:12" ht="15.75" customHeight="1" x14ac:dyDescent="0.35">
      <c r="E19" s="190"/>
      <c r="F19" s="198"/>
      <c r="G19" s="190"/>
      <c r="H19" s="190"/>
      <c r="I19" s="326"/>
      <c r="K19" s="9"/>
      <c r="L19" s="4"/>
    </row>
    <row r="20" spans="2:12" ht="15.75" customHeight="1" thickBot="1" x14ac:dyDescent="0.4">
      <c r="D20" s="112" t="s">
        <v>513</v>
      </c>
      <c r="I20" s="179">
        <f>+H21+H24+H27</f>
        <v>13670939.01</v>
      </c>
      <c r="K20" s="14"/>
      <c r="L20" s="4"/>
    </row>
    <row r="21" spans="2:12" ht="15.75" customHeight="1" thickTop="1" x14ac:dyDescent="0.35">
      <c r="E21" s="194" t="s">
        <v>1576</v>
      </c>
      <c r="F21" s="121" t="s">
        <v>1867</v>
      </c>
      <c r="G21" s="191" t="s">
        <v>1577</v>
      </c>
      <c r="H21" s="188">
        <f>IF(ISERROR(VLOOKUP(E21,'ARALIK 2015 MİZAN'!B:J,9,0)=TRUE),0,(VLOOKUP(E21,'ARALIK 2015 MİZAN'!B:J,9,0)))</f>
        <v>13286493.27</v>
      </c>
      <c r="I21" s="326"/>
      <c r="K21" s="14"/>
      <c r="L21" s="4"/>
    </row>
    <row r="22" spans="2:12" ht="17.25" customHeight="1" x14ac:dyDescent="0.35">
      <c r="E22" s="210" t="s">
        <v>1578</v>
      </c>
      <c r="F22" s="197" t="s">
        <v>1867</v>
      </c>
      <c r="G22" s="110" t="s">
        <v>1579</v>
      </c>
      <c r="H22" s="228">
        <f>IF(ISERROR(VLOOKUP(E22,'ARALIK 2015 MİZAN'!B:J,9,0)=TRUE),0,(VLOOKUP(E22,'ARALIK 2015 MİZAN'!B:J,9,0)))</f>
        <v>10268154.609999999</v>
      </c>
      <c r="I22" s="326"/>
      <c r="K22" s="9"/>
      <c r="L22" s="14"/>
    </row>
    <row r="23" spans="2:12" ht="17.25" customHeight="1" x14ac:dyDescent="0.35">
      <c r="E23" s="210" t="s">
        <v>1581</v>
      </c>
      <c r="F23" s="197" t="s">
        <v>1867</v>
      </c>
      <c r="G23" s="110" t="s">
        <v>815</v>
      </c>
      <c r="H23" s="228">
        <f>IF(ISERROR(VLOOKUP(E23,'ARALIK 2015 MİZAN'!B:J,9,0)=TRUE),0,(VLOOKUP(E23,'ARALIK 2015 MİZAN'!B:J,9,0)))</f>
        <v>63571.78</v>
      </c>
      <c r="I23" s="326"/>
    </row>
    <row r="24" spans="2:12" ht="15.75" customHeight="1" x14ac:dyDescent="0.35">
      <c r="E24" s="194" t="s">
        <v>1589</v>
      </c>
      <c r="F24" s="121" t="s">
        <v>1867</v>
      </c>
      <c r="G24" s="191" t="s">
        <v>1590</v>
      </c>
      <c r="H24" s="188">
        <f>IF(ISERROR(VLOOKUP(E24,'ARALIK 2015 MİZAN'!B:J,9,0)=TRUE),0,(VLOOKUP(E24,'ARALIK 2015 MİZAN'!B:J,9,0)))</f>
        <v>326478.40999999997</v>
      </c>
      <c r="I24" s="326"/>
    </row>
    <row r="25" spans="2:12" s="99" customFormat="1" ht="15.75" customHeight="1" x14ac:dyDescent="0.35">
      <c r="B25" s="326"/>
      <c r="C25" s="326"/>
      <c r="E25" s="210" t="s">
        <v>226</v>
      </c>
      <c r="F25" s="197" t="s">
        <v>1867</v>
      </c>
      <c r="G25" s="110" t="s">
        <v>1592</v>
      </c>
      <c r="H25" s="228">
        <f>IF(ISERROR(VLOOKUP(E25,'ARALIK 2015 MİZAN'!B:J,9,0)=TRUE),0,(VLOOKUP(E25,'ARALIK 2015 MİZAN'!B:J,9,0)))</f>
        <v>324149.49</v>
      </c>
      <c r="I25" s="326"/>
    </row>
    <row r="26" spans="2:12" s="99" customFormat="1" ht="15.75" customHeight="1" x14ac:dyDescent="0.35">
      <c r="B26" s="326"/>
      <c r="C26" s="326"/>
      <c r="E26" s="210" t="s">
        <v>1591</v>
      </c>
      <c r="F26" s="197" t="s">
        <v>1867</v>
      </c>
      <c r="G26" s="110" t="s">
        <v>1592</v>
      </c>
      <c r="H26" s="228">
        <f>IF(ISERROR(VLOOKUP(E26,'ARALIK 2015 MİZAN'!B:J,9,0)=TRUE),0,(VLOOKUP(E26,'ARALIK 2015 MİZAN'!B:J,9,0)))</f>
        <v>2328.92</v>
      </c>
      <c r="I26" s="326"/>
    </row>
    <row r="27" spans="2:12" ht="15.75" customHeight="1" x14ac:dyDescent="0.35">
      <c r="E27" s="194" t="s">
        <v>1595</v>
      </c>
      <c r="F27" s="121" t="s">
        <v>1867</v>
      </c>
      <c r="G27" s="191" t="s">
        <v>853</v>
      </c>
      <c r="H27" s="188">
        <f>IF(ISERROR(VLOOKUP(E27,'ARALIK 2015 MİZAN'!B:J,9,0)=TRUE),0,(VLOOKUP(E27,'ARALIK 2015 MİZAN'!B:J,9,0)))</f>
        <v>57967.33</v>
      </c>
      <c r="I27" s="326"/>
    </row>
    <row r="28" spans="2:12" ht="17.25" customHeight="1" x14ac:dyDescent="0.35">
      <c r="E28" s="210" t="s">
        <v>1596</v>
      </c>
      <c r="F28" s="197" t="s">
        <v>1867</v>
      </c>
      <c r="G28" s="110" t="s">
        <v>1597</v>
      </c>
      <c r="H28" s="228">
        <f>IF(ISERROR(VLOOKUP(E28,'ARALIK 2015 MİZAN'!B:J,9,0)=TRUE),0,(VLOOKUP(E28,'ARALIK 2015 MİZAN'!B:J,9,0)))</f>
        <v>57967.33</v>
      </c>
      <c r="I28" s="326"/>
    </row>
    <row r="29" spans="2:12" s="142" customFormat="1" ht="15.75" customHeight="1" x14ac:dyDescent="0.35">
      <c r="B29" s="180"/>
      <c r="C29" s="180"/>
      <c r="E29" s="176"/>
      <c r="F29" s="199"/>
      <c r="G29" s="176"/>
      <c r="H29" s="176"/>
      <c r="I29" s="326"/>
    </row>
    <row r="30" spans="2:12" ht="15.75" customHeight="1" thickBot="1" x14ac:dyDescent="0.4">
      <c r="C30" s="217" t="s">
        <v>515</v>
      </c>
      <c r="I30" s="179">
        <f>+I31+I36</f>
        <v>4748849.37</v>
      </c>
    </row>
    <row r="31" spans="2:12" ht="15.75" customHeight="1" thickTop="1" thickBot="1" x14ac:dyDescent="0.4">
      <c r="D31" s="112" t="s">
        <v>512</v>
      </c>
      <c r="I31" s="179">
        <f>+H32</f>
        <v>1156790.75</v>
      </c>
    </row>
    <row r="32" spans="2:12" ht="15.75" customHeight="1" thickTop="1" x14ac:dyDescent="0.35">
      <c r="E32" s="194"/>
      <c r="F32" s="121" t="s">
        <v>1867</v>
      </c>
      <c r="G32" s="191" t="s">
        <v>1557</v>
      </c>
      <c r="H32" s="188">
        <f>+H33+H34</f>
        <v>1156790.75</v>
      </c>
      <c r="I32" s="326"/>
    </row>
    <row r="33" spans="2:9" s="99" customFormat="1" ht="15.75" customHeight="1" x14ac:dyDescent="0.35">
      <c r="B33" s="326"/>
      <c r="C33" s="326"/>
      <c r="E33" s="210" t="s">
        <v>208</v>
      </c>
      <c r="F33" s="197" t="s">
        <v>1867</v>
      </c>
      <c r="G33" s="110" t="s">
        <v>1586</v>
      </c>
      <c r="H33" s="228">
        <f>IF(ISERROR(VLOOKUP(E33,'ARALIK 2015 MİZAN'!B:J,9,0)=TRUE),0,(VLOOKUP(E33,'ARALIK 2015 MİZAN'!B:J,9,0)))</f>
        <v>387423.32</v>
      </c>
      <c r="I33" s="326"/>
    </row>
    <row r="34" spans="2:9" ht="18" customHeight="1" x14ac:dyDescent="0.35">
      <c r="E34" s="210" t="s">
        <v>217</v>
      </c>
      <c r="F34" s="200" t="s">
        <v>1867</v>
      </c>
      <c r="G34" s="115" t="s">
        <v>1586</v>
      </c>
      <c r="H34" s="228">
        <f>IF(ISERROR(VLOOKUP(E34,'ARALIK 2015 MİZAN'!B:J,9,0)=TRUE),0,(VLOOKUP(E34,'ARALIK 2015 MİZAN'!B:J,9,0)))</f>
        <v>769367.43</v>
      </c>
      <c r="I34" s="326"/>
    </row>
    <row r="35" spans="2:9" ht="15.75" customHeight="1" x14ac:dyDescent="0.35">
      <c r="I35" s="326"/>
    </row>
    <row r="36" spans="2:9" ht="15.75" customHeight="1" thickBot="1" x14ac:dyDescent="0.4">
      <c r="D36" s="112" t="s">
        <v>513</v>
      </c>
      <c r="I36" s="179">
        <f>+H37</f>
        <v>3592058.62</v>
      </c>
    </row>
    <row r="37" spans="2:9" ht="15.75" customHeight="1" thickTop="1" x14ac:dyDescent="0.35">
      <c r="E37" s="194" t="s">
        <v>1584</v>
      </c>
      <c r="F37" s="121" t="s">
        <v>1867</v>
      </c>
      <c r="G37" s="191" t="s">
        <v>1577</v>
      </c>
      <c r="H37" s="188">
        <f>IF(ISERROR(VLOOKUP(E37,'ARALIK 2015 MİZAN'!B:J,9,0)=TRUE),0,(VLOOKUP(E37,'ARALIK 2015 MİZAN'!B:J,9,0)))</f>
        <v>3592058.62</v>
      </c>
      <c r="I37" s="326"/>
    </row>
    <row r="38" spans="2:9" ht="18" customHeight="1" x14ac:dyDescent="0.35">
      <c r="E38" s="210" t="s">
        <v>1585</v>
      </c>
      <c r="F38" s="200" t="s">
        <v>1867</v>
      </c>
      <c r="G38" s="115" t="s">
        <v>1586</v>
      </c>
      <c r="H38" s="228">
        <f>IF(ISERROR(VLOOKUP(E38,'ARALIK 2015 MİZAN'!B:J,9,0)=TRUE),0,(VLOOKUP(E38,'ARALIK 2015 MİZAN'!B:J,9,0)))</f>
        <v>3592058.62</v>
      </c>
      <c r="I38" s="326"/>
    </row>
    <row r="39" spans="2:9" ht="15.75" customHeight="1" x14ac:dyDescent="0.35">
      <c r="I39" s="326"/>
    </row>
    <row r="40" spans="2:9" ht="15.75" customHeight="1" thickBot="1" x14ac:dyDescent="0.4">
      <c r="C40" s="217" t="s">
        <v>516</v>
      </c>
      <c r="I40" s="179">
        <f>+H41</f>
        <v>70200.759999999995</v>
      </c>
    </row>
    <row r="41" spans="2:9" ht="15.75" customHeight="1" thickTop="1" x14ac:dyDescent="0.35">
      <c r="E41" s="194" t="s">
        <v>1598</v>
      </c>
      <c r="F41" s="121" t="s">
        <v>1867</v>
      </c>
      <c r="G41" s="191" t="s">
        <v>1599</v>
      </c>
      <c r="H41" s="188">
        <f>IF(ISERROR(VLOOKUP(E41,'ARALIK 2015 MİZAN'!B:J,9,0)=TRUE),0,(VLOOKUP(E41,'ARALIK 2015 MİZAN'!B:J,9,0)))</f>
        <v>70200.759999999995</v>
      </c>
      <c r="I41" s="326"/>
    </row>
    <row r="42" spans="2:9" ht="15.75" customHeight="1" x14ac:dyDescent="0.35">
      <c r="E42" s="210" t="s">
        <v>1600</v>
      </c>
      <c r="F42" s="196" t="s">
        <v>1867</v>
      </c>
      <c r="G42" s="119" t="s">
        <v>1601</v>
      </c>
      <c r="H42" s="228">
        <f>IF(ISERROR(VLOOKUP(E42,'ARALIK 2015 MİZAN'!B:J,9,0)=TRUE),0,(VLOOKUP(E42,'ARALIK 2015 MİZAN'!B:J,9,0)))</f>
        <v>24281.39</v>
      </c>
      <c r="I42" s="326"/>
    </row>
    <row r="43" spans="2:9" ht="15.75" customHeight="1" x14ac:dyDescent="0.35">
      <c r="E43" s="210" t="s">
        <v>1604</v>
      </c>
      <c r="F43" s="196" t="s">
        <v>1867</v>
      </c>
      <c r="G43" s="119" t="s">
        <v>1605</v>
      </c>
      <c r="H43" s="228">
        <f>IF(ISERROR(VLOOKUP(E43,'ARALIK 2015 MİZAN'!B:J,9,0)=TRUE),0,(VLOOKUP(E43,'ARALIK 2015 MİZAN'!B:J,9,0)))</f>
        <v>10781.4</v>
      </c>
      <c r="I43" s="326"/>
    </row>
    <row r="44" spans="2:9" ht="15.75" customHeight="1" x14ac:dyDescent="0.35">
      <c r="E44" s="210" t="s">
        <v>1607</v>
      </c>
      <c r="F44" s="196" t="s">
        <v>1867</v>
      </c>
      <c r="G44" s="119" t="s">
        <v>1608</v>
      </c>
      <c r="H44" s="228">
        <f>IF(ISERROR(VLOOKUP(E44,'ARALIK 2015 MİZAN'!B:J,9,0)=TRUE),0,(VLOOKUP(E44,'ARALIK 2015 MİZAN'!B:J,9,0)))</f>
        <v>35137.97</v>
      </c>
      <c r="I44" s="326"/>
    </row>
    <row r="45" spans="2:9" ht="15.75" customHeight="1" x14ac:dyDescent="0.35">
      <c r="I45" s="326"/>
    </row>
    <row r="46" spans="2:9" ht="15.75" customHeight="1" thickBot="1" x14ac:dyDescent="0.4">
      <c r="B46" s="222" t="s">
        <v>3094</v>
      </c>
      <c r="F46" s="201"/>
      <c r="G46" s="122"/>
      <c r="I46" s="179">
        <f>+H47+H49</f>
        <v>502478.25</v>
      </c>
    </row>
    <row r="47" spans="2:9" ht="15.75" customHeight="1" thickTop="1" x14ac:dyDescent="0.35">
      <c r="E47" s="194" t="s">
        <v>1610</v>
      </c>
      <c r="F47" s="121" t="s">
        <v>1867</v>
      </c>
      <c r="G47" s="191" t="s">
        <v>1611</v>
      </c>
      <c r="H47" s="188">
        <f>IF(ISERROR(VLOOKUP(E47,'ARALIK 2015 MİZAN'!B:J,9,0)=TRUE),0,(VLOOKUP(E47,'ARALIK 2015 MİZAN'!B:J,9,0)))</f>
        <v>494726.59</v>
      </c>
      <c r="I47" s="326"/>
    </row>
    <row r="48" spans="2:9" ht="15.75" customHeight="1" x14ac:dyDescent="0.35">
      <c r="E48" s="210" t="s">
        <v>1612</v>
      </c>
      <c r="F48" s="200" t="s">
        <v>1867</v>
      </c>
      <c r="G48" s="115" t="s">
        <v>1611</v>
      </c>
      <c r="H48" s="228">
        <f>IF(ISERROR(VLOOKUP(E48,'ARALIK 2015 MİZAN'!B:J,9,0)=TRUE),0,(VLOOKUP(E48,'ARALIK 2015 MİZAN'!B:J,9,0)))</f>
        <v>494726.59</v>
      </c>
      <c r="I48" s="326"/>
    </row>
    <row r="49" spans="2:9" ht="15.75" customHeight="1" x14ac:dyDescent="0.35">
      <c r="E49" s="194" t="s">
        <v>1613</v>
      </c>
      <c r="F49" s="121" t="s">
        <v>1867</v>
      </c>
      <c r="G49" s="191" t="s">
        <v>1611</v>
      </c>
      <c r="H49" s="188">
        <f>IF(ISERROR(VLOOKUP(E49,'ARALIK 2015 MİZAN'!B:J,9,0)=TRUE),0,(VLOOKUP(E49,'ARALIK 2015 MİZAN'!B:J,9,0)))</f>
        <v>7751.66</v>
      </c>
      <c r="I49" s="326"/>
    </row>
    <row r="50" spans="2:9" ht="15.75" customHeight="1" x14ac:dyDescent="0.35">
      <c r="E50" s="210" t="s">
        <v>1614</v>
      </c>
      <c r="F50" s="200" t="s">
        <v>1867</v>
      </c>
      <c r="G50" s="115" t="s">
        <v>1611</v>
      </c>
      <c r="H50" s="228">
        <f>IF(ISERROR(VLOOKUP(E50,'ARALIK 2015 MİZAN'!B:J,9,0)=TRUE),0,(VLOOKUP(E50,'ARALIK 2015 MİZAN'!B:J,9,0)))</f>
        <v>7751.66</v>
      </c>
      <c r="I50" s="326"/>
    </row>
    <row r="51" spans="2:9" ht="15.75" customHeight="1" x14ac:dyDescent="0.35">
      <c r="I51" s="326"/>
    </row>
    <row r="52" spans="2:9" ht="15.75" customHeight="1" thickBot="1" x14ac:dyDescent="0.4">
      <c r="B52" s="222" t="s">
        <v>517</v>
      </c>
      <c r="I52" s="179">
        <f>+I53+I59+I65</f>
        <v>16711483.65</v>
      </c>
    </row>
    <row r="53" spans="2:9" ht="15.75" customHeight="1" thickTop="1" thickBot="1" x14ac:dyDescent="0.4">
      <c r="C53" s="217" t="s">
        <v>518</v>
      </c>
      <c r="I53" s="179">
        <f>+H54+H56</f>
        <v>3169558.32</v>
      </c>
    </row>
    <row r="54" spans="2:9" ht="15.75" customHeight="1" thickTop="1" x14ac:dyDescent="0.35">
      <c r="E54" s="194" t="s">
        <v>1615</v>
      </c>
      <c r="F54" s="121" t="s">
        <v>1867</v>
      </c>
      <c r="G54" s="191" t="s">
        <v>1616</v>
      </c>
      <c r="H54" s="188">
        <f>IF(ISERROR(VLOOKUP(E54,'ARALIK 2015 MİZAN'!B:J,9,0)=TRUE),0,(VLOOKUP(E54,'ARALIK 2015 MİZAN'!B:J,9,0)))</f>
        <v>3049293.81</v>
      </c>
      <c r="I54" s="326"/>
    </row>
    <row r="55" spans="2:9" ht="15.75" customHeight="1" x14ac:dyDescent="0.35">
      <c r="E55" s="210" t="s">
        <v>1617</v>
      </c>
      <c r="F55" s="200" t="s">
        <v>1867</v>
      </c>
      <c r="G55" s="115" t="s">
        <v>1618</v>
      </c>
      <c r="H55" s="228">
        <f>IF(ISERROR(VLOOKUP(E55,'ARALIK 2015 MİZAN'!B:J,9,0)=TRUE),0,(VLOOKUP(E55,'ARALIK 2015 MİZAN'!B:J,9,0)))</f>
        <v>3049293.81</v>
      </c>
      <c r="I55" s="326"/>
    </row>
    <row r="56" spans="2:9" ht="15.75" customHeight="1" x14ac:dyDescent="0.35">
      <c r="E56" s="194" t="s">
        <v>1621</v>
      </c>
      <c r="F56" s="121" t="s">
        <v>1867</v>
      </c>
      <c r="G56" s="191" t="s">
        <v>1616</v>
      </c>
      <c r="H56" s="188">
        <f>IF(ISERROR(VLOOKUP(E56,'ARALIK 2015 MİZAN'!B:J,9,0)=TRUE),0,(VLOOKUP(E56,'ARALIK 2015 MİZAN'!B:J,9,0)))</f>
        <v>120264.51</v>
      </c>
      <c r="I56" s="326"/>
    </row>
    <row r="57" spans="2:9" ht="15.75" customHeight="1" x14ac:dyDescent="0.35">
      <c r="E57" s="210" t="s">
        <v>1622</v>
      </c>
      <c r="F57" s="200" t="s">
        <v>1867</v>
      </c>
      <c r="G57" s="115" t="s">
        <v>1623</v>
      </c>
      <c r="H57" s="228">
        <f>IF(ISERROR(VLOOKUP(E57,'ARALIK 2015 MİZAN'!B:J,9,0)=TRUE),0,(VLOOKUP(E57,'ARALIK 2015 MİZAN'!B:J,9,0)))</f>
        <v>120264.51</v>
      </c>
      <c r="I57" s="326"/>
    </row>
    <row r="58" spans="2:9" ht="15.75" customHeight="1" x14ac:dyDescent="0.35">
      <c r="I58" s="326"/>
    </row>
    <row r="59" spans="2:9" ht="15.75" customHeight="1" thickBot="1" x14ac:dyDescent="0.4">
      <c r="C59" s="217" t="s">
        <v>519</v>
      </c>
      <c r="I59" s="179">
        <f>+H60+H62</f>
        <v>37916.67</v>
      </c>
    </row>
    <row r="60" spans="2:9" ht="15.75" customHeight="1" thickTop="1" x14ac:dyDescent="0.35">
      <c r="E60" s="194" t="s">
        <v>1625</v>
      </c>
      <c r="F60" s="121" t="s">
        <v>1867</v>
      </c>
      <c r="G60" s="191" t="s">
        <v>1626</v>
      </c>
      <c r="H60" s="188">
        <f>IF(ISERROR(VLOOKUP(E60,'ARALIK 2015 MİZAN'!B:J,9,0)=TRUE),0,(VLOOKUP(E60,'ARALIK 2015 MİZAN'!B:J,9,0)))</f>
        <v>0</v>
      </c>
      <c r="I60" s="326"/>
    </row>
    <row r="61" spans="2:9" ht="15.75" customHeight="1" x14ac:dyDescent="0.35">
      <c r="E61" s="210" t="s">
        <v>1627</v>
      </c>
      <c r="F61" s="200" t="s">
        <v>1867</v>
      </c>
      <c r="G61" s="115" t="s">
        <v>805</v>
      </c>
      <c r="H61" s="228">
        <f>IF(ISERROR(VLOOKUP(E61,'ARALIK 2015 MİZAN'!B:J,9,0)=TRUE),0,(VLOOKUP(E61,'ARALIK 2015 MİZAN'!B:J,9,0)))</f>
        <v>0</v>
      </c>
      <c r="I61" s="326"/>
    </row>
    <row r="62" spans="2:9" ht="15.75" customHeight="1" x14ac:dyDescent="0.35">
      <c r="E62" s="194" t="s">
        <v>232</v>
      </c>
      <c r="F62" s="121" t="s">
        <v>1867</v>
      </c>
      <c r="G62" s="191" t="s">
        <v>1626</v>
      </c>
      <c r="H62" s="188">
        <f>IF(ISERROR(VLOOKUP(E62,'ARALIK 2015 MİZAN'!B:J,9,0)=TRUE),0,(VLOOKUP(E62,'ARALIK 2015 MİZAN'!B:J,9,0)))</f>
        <v>37916.67</v>
      </c>
      <c r="I62" s="326"/>
    </row>
    <row r="63" spans="2:9" ht="15.75" customHeight="1" x14ac:dyDescent="0.35">
      <c r="E63" s="210" t="s">
        <v>234</v>
      </c>
      <c r="F63" s="200" t="s">
        <v>1867</v>
      </c>
      <c r="G63" s="115" t="s">
        <v>805</v>
      </c>
      <c r="H63" s="228">
        <f>IF(ISERROR(VLOOKUP(E63,'ARALIK 2015 MİZAN'!B:J,9,0)=TRUE),0,(VLOOKUP(E63,'ARALIK 2015 MİZAN'!B:J,9,0)))</f>
        <v>37916.67</v>
      </c>
      <c r="I63" s="326"/>
    </row>
    <row r="64" spans="2:9" ht="15.75" customHeight="1" x14ac:dyDescent="0.35">
      <c r="I64" s="326"/>
    </row>
    <row r="65" spans="2:11" ht="15.75" customHeight="1" thickBot="1" x14ac:dyDescent="0.4">
      <c r="C65" s="217" t="s">
        <v>520</v>
      </c>
      <c r="H65" s="188">
        <f>IF(ISERROR(VLOOKUP(E65,'ARALIK 2015 MİZAN'!B:J,9,0)=TRUE),0,(VLOOKUP(E65,'ARALIK 2015 MİZAN'!B:J,9,0)))</f>
        <v>0</v>
      </c>
      <c r="I65" s="179">
        <f>+H66+H71</f>
        <v>13504008.66</v>
      </c>
    </row>
    <row r="66" spans="2:11" ht="15.75" customHeight="1" thickTop="1" x14ac:dyDescent="0.35">
      <c r="E66" s="194" t="s">
        <v>1640</v>
      </c>
      <c r="F66" s="121" t="s">
        <v>1867</v>
      </c>
      <c r="G66" s="191" t="s">
        <v>1641</v>
      </c>
      <c r="H66" s="188">
        <f>IF(ISERROR(VLOOKUP(E66,'ARALIK 2015 MİZAN'!B:J,9,0)=TRUE),0,(VLOOKUP(E66,'ARALIK 2015 MİZAN'!B:J,9,0)))</f>
        <v>11770170.99</v>
      </c>
      <c r="I66" s="326"/>
    </row>
    <row r="67" spans="2:11" ht="15.75" customHeight="1" x14ac:dyDescent="0.35">
      <c r="E67" s="210" t="s">
        <v>1728</v>
      </c>
      <c r="F67" s="200" t="s">
        <v>1867</v>
      </c>
      <c r="G67" s="115" t="s">
        <v>1643</v>
      </c>
      <c r="H67" s="228">
        <f>IF(ISERROR(VLOOKUP(E67,'ARALIK 2015 MİZAN'!B:J,9,0)=TRUE),0,(VLOOKUP(E67,'ARALIK 2015 MİZAN'!B:J,9,0)))</f>
        <v>0</v>
      </c>
      <c r="I67" s="326"/>
    </row>
    <row r="68" spans="2:11" ht="15.75" customHeight="1" x14ac:dyDescent="0.35">
      <c r="E68" s="210" t="s">
        <v>1642</v>
      </c>
      <c r="F68" s="200" t="s">
        <v>1867</v>
      </c>
      <c r="G68" s="115" t="s">
        <v>1643</v>
      </c>
      <c r="H68" s="228">
        <f>IF(ISERROR(VLOOKUP(E68,'ARALIK 2015 MİZAN'!B:J,9,0)=TRUE),0,(VLOOKUP(E68,'ARALIK 2015 MİZAN'!B:J,9,0)))</f>
        <v>11769781.09</v>
      </c>
      <c r="I68" s="326"/>
    </row>
    <row r="69" spans="2:11" ht="15.75" customHeight="1" x14ac:dyDescent="0.35">
      <c r="E69" s="210" t="s">
        <v>1644</v>
      </c>
      <c r="F69" s="200" t="s">
        <v>1867</v>
      </c>
      <c r="G69" s="115" t="s">
        <v>793</v>
      </c>
      <c r="H69" s="228">
        <f>IF(ISERROR(VLOOKUP(E69,'ARALIK 2015 MİZAN'!B:J,9,0)=TRUE),0,(VLOOKUP(E69,'ARALIK 2015 MİZAN'!B:J,9,0)))</f>
        <v>389.9</v>
      </c>
      <c r="I69" s="326"/>
    </row>
    <row r="70" spans="2:11" ht="15.75" customHeight="1" x14ac:dyDescent="0.35">
      <c r="I70" s="326"/>
    </row>
    <row r="71" spans="2:11" ht="15.75" customHeight="1" x14ac:dyDescent="0.35">
      <c r="E71" s="194" t="s">
        <v>2991</v>
      </c>
      <c r="F71" s="121" t="s">
        <v>1867</v>
      </c>
      <c r="G71" s="191" t="s">
        <v>1641</v>
      </c>
      <c r="H71" s="188">
        <f>IF(ISERROR(VLOOKUP(E71,'ARALIK 2015 MİZAN'!B:J,9,0)=TRUE),0,(VLOOKUP(E71,'ARALIK 2015 MİZAN'!B:J,9,0)))</f>
        <v>1733837.67</v>
      </c>
      <c r="I71" s="326"/>
    </row>
    <row r="72" spans="2:11" ht="15.75" customHeight="1" x14ac:dyDescent="0.35">
      <c r="E72" s="210" t="s">
        <v>3096</v>
      </c>
      <c r="F72" s="200" t="s">
        <v>1867</v>
      </c>
      <c r="G72" s="115" t="s">
        <v>1643</v>
      </c>
      <c r="H72" s="228">
        <f>IF(ISERROR(VLOOKUP(E72,'ARALIK 2015 MİZAN'!B:J,9,0)=TRUE),0,(VLOOKUP(E72,'ARALIK 2015 MİZAN'!B:J,9,0)))</f>
        <v>0</v>
      </c>
      <c r="I72" s="326"/>
    </row>
    <row r="73" spans="2:11" ht="15.75" customHeight="1" x14ac:dyDescent="0.35">
      <c r="E73" s="210" t="s">
        <v>2992</v>
      </c>
      <c r="F73" s="200" t="s">
        <v>1867</v>
      </c>
      <c r="G73" s="115" t="s">
        <v>1643</v>
      </c>
      <c r="H73" s="228">
        <f>IF(ISERROR(VLOOKUP(E73,'ARALIK 2015 MİZAN'!B:J,9,0)=TRUE),0,(VLOOKUP(E73,'ARALIK 2015 MİZAN'!B:J,9,0)))</f>
        <v>1733837.67</v>
      </c>
      <c r="I73" s="326"/>
    </row>
    <row r="74" spans="2:11" ht="15.75" customHeight="1" x14ac:dyDescent="0.35">
      <c r="E74" s="210" t="s">
        <v>3097</v>
      </c>
      <c r="F74" s="200" t="s">
        <v>1867</v>
      </c>
      <c r="G74" s="115" t="s">
        <v>793</v>
      </c>
      <c r="H74" s="228">
        <f>IF(ISERROR(VLOOKUP(E74,'ARALIK 2015 MİZAN'!B:J,9,0)=TRUE),0,(VLOOKUP(E74,'ARALIK 2015 MİZAN'!B:J,9,0)))</f>
        <v>0</v>
      </c>
      <c r="I74" s="326"/>
    </row>
    <row r="75" spans="2:11" ht="15.75" customHeight="1" x14ac:dyDescent="0.35">
      <c r="E75" s="354"/>
      <c r="F75" s="200"/>
      <c r="G75" s="115"/>
      <c r="H75" s="310"/>
      <c r="I75" s="326"/>
    </row>
    <row r="76" spans="2:11" ht="15.75" customHeight="1" thickBot="1" x14ac:dyDescent="0.4">
      <c r="B76" s="222" t="s">
        <v>2509</v>
      </c>
      <c r="F76" s="202"/>
      <c r="I76" s="179">
        <f>+I77+I83</f>
        <v>3153158.09</v>
      </c>
    </row>
    <row r="77" spans="2:11" ht="18" customHeight="1" thickTop="1" thickBot="1" x14ac:dyDescent="0.4">
      <c r="C77" s="217" t="s">
        <v>521</v>
      </c>
      <c r="I77" s="179">
        <f>+H78+H80</f>
        <v>353573.52</v>
      </c>
    </row>
    <row r="78" spans="2:11" ht="15.75" customHeight="1" thickTop="1" x14ac:dyDescent="0.35">
      <c r="E78" s="194" t="s">
        <v>1631</v>
      </c>
      <c r="F78" s="121" t="s">
        <v>1867</v>
      </c>
      <c r="G78" s="191" t="s">
        <v>510</v>
      </c>
      <c r="H78" s="188">
        <f>IF(ISERROR(VLOOKUP(E78,'ARALIK 2015 MİZAN'!B:J,9,0)=TRUE),0,(VLOOKUP(E78,'ARALIK 2015 MİZAN'!B:J,9,0)))</f>
        <v>352752.52</v>
      </c>
      <c r="I78" s="326"/>
    </row>
    <row r="79" spans="2:11" ht="15.75" customHeight="1" x14ac:dyDescent="0.35">
      <c r="E79" s="210" t="s">
        <v>1631</v>
      </c>
      <c r="F79" s="200" t="s">
        <v>1867</v>
      </c>
      <c r="G79" s="115" t="s">
        <v>921</v>
      </c>
      <c r="H79" s="228">
        <f>IF(ISERROR(VLOOKUP(E79,'ARALIK 2015 MİZAN'!B:J,9,0)=TRUE),0,(VLOOKUP(E79,'ARALIK 2015 MİZAN'!B:J,9,0)))</f>
        <v>352752.52</v>
      </c>
      <c r="I79" s="326"/>
    </row>
    <row r="80" spans="2:11" ht="15.75" customHeight="1" x14ac:dyDescent="0.35">
      <c r="E80" s="194" t="s">
        <v>1636</v>
      </c>
      <c r="F80" s="121" t="s">
        <v>1329</v>
      </c>
      <c r="G80" s="191" t="s">
        <v>510</v>
      </c>
      <c r="H80" s="188">
        <f>IF(ISERROR(VLOOKUP(E80,'ARALIK 2015 MİZAN'!B:J,9,0)=TRUE),0,(VLOOKUP(E80,'ARALIK 2015 MİZAN'!B:J,9,0)))</f>
        <v>821</v>
      </c>
      <c r="I80" s="326"/>
      <c r="K80" s="416"/>
    </row>
    <row r="81" spans="2:11" ht="15.75" customHeight="1" x14ac:dyDescent="0.35">
      <c r="E81" s="210" t="s">
        <v>1636</v>
      </c>
      <c r="F81" s="200" t="s">
        <v>1867</v>
      </c>
      <c r="G81" s="115" t="s">
        <v>921</v>
      </c>
      <c r="H81" s="228">
        <f>IF(ISERROR(VLOOKUP(E81,'ARALIK 2015 MİZAN'!B:J,9,0)=TRUE),0,(VLOOKUP(E81,'ARALIK 2015 MİZAN'!B:J,9,0)))</f>
        <v>821</v>
      </c>
      <c r="I81" s="326"/>
      <c r="K81" s="371"/>
    </row>
    <row r="82" spans="2:11" ht="15.75" customHeight="1" x14ac:dyDescent="0.35">
      <c r="I82" s="326"/>
    </row>
    <row r="83" spans="2:11" ht="15.75" customHeight="1" thickBot="1" x14ac:dyDescent="0.4">
      <c r="C83" s="217" t="s">
        <v>522</v>
      </c>
      <c r="I83" s="179">
        <f>SUM(H84:H93)</f>
        <v>2799584.57</v>
      </c>
      <c r="J83" s="9"/>
      <c r="K83" s="4"/>
    </row>
    <row r="84" spans="2:11" ht="15.75" customHeight="1" thickTop="1" x14ac:dyDescent="0.35">
      <c r="C84" s="217"/>
      <c r="E84" s="218" t="s">
        <v>1726</v>
      </c>
      <c r="F84" s="213" t="s">
        <v>1867</v>
      </c>
      <c r="G84" s="214" t="s">
        <v>802</v>
      </c>
      <c r="H84" s="228">
        <f>IF(ISERROR(VLOOKUP(E84,'ARALIK 2015 MİZAN'!B:J,9,0)=TRUE),0,(VLOOKUP(E84,'ARALIK 2015 MİZAN'!B:J,9,0)))</f>
        <v>2056763.13</v>
      </c>
      <c r="I84" s="223"/>
      <c r="J84" s="9"/>
      <c r="K84" s="4"/>
    </row>
    <row r="85" spans="2:11" ht="15.75" customHeight="1" x14ac:dyDescent="0.35">
      <c r="C85" s="217"/>
      <c r="E85" s="355" t="s">
        <v>2990</v>
      </c>
      <c r="F85" s="213" t="s">
        <v>1867</v>
      </c>
      <c r="G85" s="214" t="s">
        <v>2926</v>
      </c>
      <c r="H85" s="228">
        <f>IF(ISERROR(VLOOKUP(E85,'ARALIK 2015 MİZAN'!B:J,9,0)=TRUE),0,(VLOOKUP(E85,'ARALIK 2015 MİZAN'!B:J,9,0)))</f>
        <v>282543.84000000003</v>
      </c>
      <c r="I85" s="223"/>
      <c r="J85" s="352"/>
      <c r="K85" s="4"/>
    </row>
    <row r="86" spans="2:11" ht="15.75" customHeight="1" x14ac:dyDescent="0.35">
      <c r="C86" s="217"/>
      <c r="E86" s="218" t="s">
        <v>1638</v>
      </c>
      <c r="F86" s="213" t="s">
        <v>1867</v>
      </c>
      <c r="G86" s="214" t="s">
        <v>1639</v>
      </c>
      <c r="H86" s="228">
        <f>IF(ISERROR(VLOOKUP(E86,'ARALIK 2015 MİZAN'!B:J,9,0)=TRUE),0,(VLOOKUP(E86,'ARALIK 2015 MİZAN'!B:J,9,0)))</f>
        <v>0</v>
      </c>
      <c r="I86" s="223"/>
      <c r="J86" s="9"/>
      <c r="K86" s="415"/>
    </row>
    <row r="87" spans="2:11" ht="15.75" customHeight="1" x14ac:dyDescent="0.35">
      <c r="C87" s="217"/>
      <c r="E87" s="218" t="s">
        <v>1637</v>
      </c>
      <c r="F87" s="213" t="s">
        <v>1867</v>
      </c>
      <c r="G87" s="214" t="s">
        <v>802</v>
      </c>
      <c r="H87" s="228">
        <f>IF(ISERROR(VLOOKUP(E87,'ARALIK 2015 MİZAN'!B:J,9,0)=TRUE),0,(VLOOKUP(E87,'ARALIK 2015 MİZAN'!B:J,9,0)))</f>
        <v>460277.6</v>
      </c>
      <c r="I87" s="223"/>
      <c r="J87" s="9"/>
      <c r="K87" s="4"/>
    </row>
    <row r="88" spans="2:11" ht="15.75" customHeight="1" x14ac:dyDescent="0.35">
      <c r="E88" s="218" t="s">
        <v>1736</v>
      </c>
      <c r="F88" s="213" t="s">
        <v>1867</v>
      </c>
      <c r="G88" s="214" t="s">
        <v>1737</v>
      </c>
      <c r="H88" s="228">
        <f>IF(ISERROR(VLOOKUP(E88,'ARALIK 2015 MİZAN'!B:J,9,0)=TRUE),0,(VLOOKUP(E88,'ARALIK 2015 MİZAN'!B:J,9,0)))</f>
        <v>0</v>
      </c>
      <c r="I88" s="326"/>
      <c r="J88" s="14"/>
      <c r="K88" s="11"/>
    </row>
    <row r="89" spans="2:11" ht="15.75" customHeight="1" x14ac:dyDescent="0.35">
      <c r="E89" s="218" t="s">
        <v>1744</v>
      </c>
      <c r="F89" s="213" t="s">
        <v>1867</v>
      </c>
      <c r="G89" s="214" t="s">
        <v>1737</v>
      </c>
      <c r="H89" s="228">
        <f>IF(ISERROR(VLOOKUP(E89,'ARALIK 2015 MİZAN'!B:J,9,0)=TRUE),0,(VLOOKUP(E89,'ARALIK 2015 MİZAN'!B:J,9,0)))</f>
        <v>0</v>
      </c>
      <c r="I89" s="326"/>
      <c r="J89" s="14"/>
      <c r="K89" s="11"/>
    </row>
    <row r="90" spans="2:11" ht="15.75" customHeight="1" x14ac:dyDescent="0.35">
      <c r="E90" s="218" t="s">
        <v>285</v>
      </c>
      <c r="F90" s="213" t="s">
        <v>1867</v>
      </c>
      <c r="G90" s="214" t="s">
        <v>349</v>
      </c>
      <c r="H90" s="228">
        <f>-IF(ISERROR(VLOOKUP(E90,'ARALIK 2015 MİZAN'!B:J,8,0)=TRUE),0,(VLOOKUP(E90,'ARALIK 2015 MİZAN'!B:J,8,0)))</f>
        <v>0</v>
      </c>
      <c r="I90" s="326"/>
      <c r="J90" s="14"/>
      <c r="K90" s="11"/>
    </row>
    <row r="91" spans="2:11" ht="15.75" customHeight="1" x14ac:dyDescent="0.35">
      <c r="E91" s="218" t="s">
        <v>289</v>
      </c>
      <c r="F91" s="213" t="s">
        <v>1867</v>
      </c>
      <c r="G91" s="214" t="s">
        <v>349</v>
      </c>
      <c r="H91" s="228">
        <f>-IF(ISERROR(VLOOKUP(E91,'ARALIK 2015 MİZAN'!B:J,8,0)=TRUE),0,(VLOOKUP(E91,'ARALIK 2015 MİZAN'!B:J,8,0)))</f>
        <v>0</v>
      </c>
      <c r="I91" s="326"/>
      <c r="J91" s="14"/>
      <c r="K91" s="11"/>
    </row>
    <row r="92" spans="2:11" x14ac:dyDescent="0.35">
      <c r="E92" s="114"/>
      <c r="F92" s="207" t="s">
        <v>1867</v>
      </c>
      <c r="G92" s="114" t="s">
        <v>352</v>
      </c>
      <c r="H92" s="320">
        <f>-IF(ISERROR(VLOOKUP(E92,'ARALIK 2015 MİZAN'!B:J,8,0)=TRUE),0,(VLOOKUP(E92,'ARALIK 2015 MİZAN'!B:J,8,0)))</f>
        <v>0</v>
      </c>
      <c r="I92" s="359" t="s">
        <v>353</v>
      </c>
    </row>
    <row r="93" spans="2:11" x14ac:dyDescent="0.35">
      <c r="E93" s="114" t="s">
        <v>309</v>
      </c>
      <c r="F93" s="207" t="s">
        <v>1867</v>
      </c>
      <c r="G93" s="114" t="s">
        <v>352</v>
      </c>
      <c r="H93" s="320">
        <f>-IF(ISERROR(VLOOKUP(E93,'ARALIK 2015 MİZAN'!B:J,8,0)=TRUE),0,(VLOOKUP(E93,'ARALIK 2015 MİZAN'!B:J,8,0)))</f>
        <v>0</v>
      </c>
      <c r="I93" s="359" t="s">
        <v>353</v>
      </c>
    </row>
    <row r="94" spans="2:11" ht="15.75" customHeight="1" x14ac:dyDescent="0.35">
      <c r="I94" s="326"/>
      <c r="J94" s="9"/>
      <c r="K94" s="14"/>
    </row>
    <row r="95" spans="2:11" ht="15.75" customHeight="1" x14ac:dyDescent="0.35">
      <c r="I95" s="326"/>
      <c r="J95" s="9"/>
      <c r="K95" s="14"/>
    </row>
    <row r="96" spans="2:11" ht="15.75" customHeight="1" thickBot="1" x14ac:dyDescent="0.4">
      <c r="B96" s="181" t="s">
        <v>523</v>
      </c>
      <c r="F96" s="203"/>
      <c r="I96" s="179">
        <f>+H97+H100</f>
        <v>3687.79</v>
      </c>
      <c r="J96" s="14"/>
      <c r="K96" s="11"/>
    </row>
    <row r="97" spans="1:11" ht="15.75" customHeight="1" thickTop="1" x14ac:dyDescent="0.35">
      <c r="E97" s="194" t="s">
        <v>1645</v>
      </c>
      <c r="F97" s="121" t="s">
        <v>1867</v>
      </c>
      <c r="G97" s="191" t="s">
        <v>1646</v>
      </c>
      <c r="H97" s="188">
        <f>SUM(H98:H99)</f>
        <v>3125.8</v>
      </c>
      <c r="I97" s="326"/>
      <c r="J97" s="14"/>
      <c r="K97" s="11"/>
    </row>
    <row r="98" spans="1:11" ht="15.75" customHeight="1" x14ac:dyDescent="0.35">
      <c r="E98" s="210" t="s">
        <v>1647</v>
      </c>
      <c r="F98" s="200" t="s">
        <v>1867</v>
      </c>
      <c r="G98" s="115" t="s">
        <v>1648</v>
      </c>
      <c r="H98" s="228">
        <f>IF(ISERROR(VLOOKUP(E98,'ARALIK 2015 MİZAN'!B:J,9,0)=TRUE),0,(VLOOKUP(E98,'ARALIK 2015 MİZAN'!B:J,9,0)))</f>
        <v>560.27</v>
      </c>
      <c r="I98" s="326"/>
      <c r="J98" s="14"/>
      <c r="K98" s="11"/>
    </row>
    <row r="99" spans="1:11" ht="15.75" customHeight="1" x14ac:dyDescent="0.35">
      <c r="E99" s="414" t="s">
        <v>3191</v>
      </c>
      <c r="F99" s="200" t="s">
        <v>1867</v>
      </c>
      <c r="G99" s="115" t="s">
        <v>1648</v>
      </c>
      <c r="H99" s="228">
        <f>IF(ISERROR(VLOOKUP(E99,'ARALIK 2015 MİZAN'!B:J,9,0)=TRUE),0,(VLOOKUP(E99,'ARALIK 2015 MİZAN'!B:J,9,0)))</f>
        <v>2565.5300000000002</v>
      </c>
      <c r="I99" s="326"/>
      <c r="J99" s="14"/>
      <c r="K99" s="11"/>
    </row>
    <row r="100" spans="1:11" ht="15.75" customHeight="1" x14ac:dyDescent="0.35">
      <c r="E100" s="194" t="s">
        <v>1649</v>
      </c>
      <c r="F100" s="121" t="s">
        <v>1867</v>
      </c>
      <c r="G100" s="191" t="s">
        <v>1650</v>
      </c>
      <c r="H100" s="188">
        <f>IF(ISERROR(VLOOKUP(E100,'ARALIK 2015 MİZAN'!B:J,9,0)=TRUE),0,(VLOOKUP(E100,'ARALIK 2015 MİZAN'!B:J,9,0)))</f>
        <v>561.99</v>
      </c>
      <c r="I100" s="326"/>
      <c r="J100" s="14"/>
      <c r="K100" s="11"/>
    </row>
    <row r="101" spans="1:11" ht="15.75" customHeight="1" x14ac:dyDescent="0.35">
      <c r="E101" s="210" t="s">
        <v>1651</v>
      </c>
      <c r="F101" s="200" t="s">
        <v>1867</v>
      </c>
      <c r="G101" s="115" t="s">
        <v>1648</v>
      </c>
      <c r="H101" s="228">
        <f>IF(ISERROR(VLOOKUP(E101,'ARALIK 2015 MİZAN'!B:J,9,0)=TRUE),0,(VLOOKUP(E101,'ARALIK 2015 MİZAN'!B:J,9,0)))</f>
        <v>21.07</v>
      </c>
      <c r="I101" s="326"/>
      <c r="J101" s="442"/>
      <c r="K101" s="11"/>
    </row>
    <row r="102" spans="1:11" x14ac:dyDescent="0.35">
      <c r="I102" s="326"/>
    </row>
    <row r="103" spans="1:11" s="175" customFormat="1" ht="19.5" customHeight="1" thickBot="1" x14ac:dyDescent="0.4">
      <c r="A103" s="174" t="s">
        <v>700</v>
      </c>
      <c r="B103" s="178"/>
      <c r="C103" s="182" t="s">
        <v>1384</v>
      </c>
      <c r="E103" s="143"/>
      <c r="F103" s="195"/>
      <c r="G103" s="143"/>
      <c r="I103" s="113">
        <f>+I105+I126+I159+I162+I182+I184</f>
        <v>20115548.280000001</v>
      </c>
      <c r="J103" s="442">
        <v>20115548.280000001</v>
      </c>
      <c r="K103" s="443">
        <f>+I103-J103</f>
        <v>0</v>
      </c>
    </row>
    <row r="104" spans="1:11" s="175" customFormat="1" ht="19.5" customHeight="1" thickTop="1" x14ac:dyDescent="0.35">
      <c r="A104" s="174"/>
      <c r="B104" s="178"/>
      <c r="C104" s="182"/>
      <c r="E104" s="143"/>
      <c r="F104" s="195"/>
      <c r="G104" s="143"/>
      <c r="I104" s="224"/>
    </row>
    <row r="105" spans="1:11" ht="19.5" customHeight="1" thickBot="1" x14ac:dyDescent="0.4">
      <c r="B105" s="182" t="s">
        <v>2510</v>
      </c>
      <c r="H105" s="177"/>
      <c r="I105" s="179">
        <f>SUM(I107:I123)</f>
        <v>14759513.74</v>
      </c>
      <c r="J105" s="16"/>
      <c r="K105" s="4"/>
    </row>
    <row r="106" spans="1:11" ht="10.5" customHeight="1" thickTop="1" x14ac:dyDescent="0.35">
      <c r="B106" s="182"/>
      <c r="H106" s="177"/>
      <c r="I106" s="225"/>
      <c r="J106" s="16"/>
      <c r="K106" s="4"/>
    </row>
    <row r="107" spans="1:11" ht="19.5" customHeight="1" thickBot="1" x14ac:dyDescent="0.4">
      <c r="C107" s="217" t="s">
        <v>525</v>
      </c>
      <c r="H107" s="177"/>
      <c r="I107" s="179">
        <f>+H108+H109+H110</f>
        <v>6139656.0499999998</v>
      </c>
    </row>
    <row r="108" spans="1:11" ht="19.5" customHeight="1" thickTop="1" x14ac:dyDescent="0.35">
      <c r="E108" s="212" t="s">
        <v>1656</v>
      </c>
      <c r="F108" s="213" t="s">
        <v>1867</v>
      </c>
      <c r="G108" s="214" t="s">
        <v>1657</v>
      </c>
      <c r="H108" s="228">
        <f>IF(ISERROR(VLOOKUP(E108,'ARALIK 2015 MİZAN'!B:J,8,0)=TRUE),0,(VLOOKUP(E108,'ARALIK 2015 MİZAN'!B:J,8,0)))</f>
        <v>38003.74</v>
      </c>
    </row>
    <row r="109" spans="1:11" ht="19.5" customHeight="1" x14ac:dyDescent="0.35">
      <c r="E109" s="212" t="s">
        <v>1664</v>
      </c>
      <c r="F109" s="213" t="s">
        <v>1867</v>
      </c>
      <c r="G109" s="214" t="s">
        <v>1657</v>
      </c>
      <c r="H109" s="228">
        <f>IF(ISERROR(VLOOKUP(E109,'ARALIK 2015 MİZAN'!B:J,8,0)=TRUE),0,(VLOOKUP(E109,'ARALIK 2015 MİZAN'!B:J,8,0)))</f>
        <v>6090371.7599999998</v>
      </c>
    </row>
    <row r="110" spans="1:11" ht="19.5" customHeight="1" x14ac:dyDescent="0.35">
      <c r="E110" s="212" t="s">
        <v>1670</v>
      </c>
      <c r="F110" s="213" t="s">
        <v>1867</v>
      </c>
      <c r="G110" s="214" t="s">
        <v>1657</v>
      </c>
      <c r="H110" s="228">
        <f>IF(ISERROR(VLOOKUP(E110,'ARALIK 2015 MİZAN'!B:J,8,0)=TRUE),0,(VLOOKUP(E110,'ARALIK 2015 MİZAN'!B:J,8,0)))</f>
        <v>11280.55</v>
      </c>
    </row>
    <row r="111" spans="1:11" ht="12" customHeight="1" x14ac:dyDescent="0.35">
      <c r="E111" s="219"/>
      <c r="F111" s="213"/>
      <c r="G111" s="214"/>
      <c r="H111" s="220"/>
    </row>
    <row r="112" spans="1:11" ht="19.5" customHeight="1" thickBot="1" x14ac:dyDescent="0.4">
      <c r="C112" s="217" t="s">
        <v>526</v>
      </c>
      <c r="I112" s="179">
        <f>+H113</f>
        <v>37549.589999999997</v>
      </c>
    </row>
    <row r="113" spans="2:9" ht="19.5" customHeight="1" thickTop="1" x14ac:dyDescent="0.35">
      <c r="E113" s="212" t="s">
        <v>1674</v>
      </c>
      <c r="F113" s="213" t="s">
        <v>1867</v>
      </c>
      <c r="G113" s="214" t="s">
        <v>1675</v>
      </c>
      <c r="H113" s="228">
        <f>IF(ISERROR(VLOOKUP(E113,'ARALIK 2015 MİZAN'!B:J,8,0)=TRUE),0,(VLOOKUP(E113,'ARALIK 2015 MİZAN'!B:J,8,0)))</f>
        <v>37549.589999999997</v>
      </c>
    </row>
    <row r="114" spans="2:9" s="142" customFormat="1" ht="11.25" customHeight="1" x14ac:dyDescent="0.35">
      <c r="B114" s="180"/>
      <c r="C114" s="180"/>
      <c r="E114" s="215"/>
      <c r="F114" s="204"/>
      <c r="G114" s="192"/>
      <c r="H114" s="216"/>
      <c r="I114" s="180"/>
    </row>
    <row r="115" spans="2:9" ht="19.5" customHeight="1" thickBot="1" x14ac:dyDescent="0.4">
      <c r="C115" s="217" t="s">
        <v>527</v>
      </c>
      <c r="I115" s="179">
        <f>+H116+H117</f>
        <v>8208040.7199999997</v>
      </c>
    </row>
    <row r="116" spans="2:9" ht="19.5" customHeight="1" thickTop="1" x14ac:dyDescent="0.35">
      <c r="E116" s="212" t="s">
        <v>1661</v>
      </c>
      <c r="F116" s="213" t="s">
        <v>1867</v>
      </c>
      <c r="G116" s="219" t="s">
        <v>1148</v>
      </c>
      <c r="H116" s="228">
        <f>IF(ISERROR(VLOOKUP(E116,'ARALIK 2015 MİZAN'!B:J,8,0)=TRUE),0,(VLOOKUP(E116,'ARALIK 2015 MİZAN'!B:J,8,0)))</f>
        <v>0</v>
      </c>
    </row>
    <row r="117" spans="2:9" ht="19.5" customHeight="1" x14ac:dyDescent="0.35">
      <c r="E117" s="212" t="s">
        <v>1676</v>
      </c>
      <c r="F117" s="213" t="s">
        <v>1867</v>
      </c>
      <c r="G117" s="219" t="s">
        <v>1677</v>
      </c>
      <c r="H117" s="228">
        <f>IF(ISERROR(VLOOKUP(E117,'ARALIK 2015 MİZAN'!B:J,8,0)=TRUE),0,(VLOOKUP(E117,'ARALIK 2015 MİZAN'!B:J,8,0)))</f>
        <v>8208040.7199999997</v>
      </c>
    </row>
    <row r="118" spans="2:9" ht="12" customHeight="1" x14ac:dyDescent="0.35"/>
    <row r="119" spans="2:9" ht="19.5" customHeight="1" thickBot="1" x14ac:dyDescent="0.4">
      <c r="C119" s="17" t="s">
        <v>528</v>
      </c>
      <c r="I119" s="179">
        <f>+H120</f>
        <v>22111.67</v>
      </c>
    </row>
    <row r="120" spans="2:9" ht="19.5" customHeight="1" thickTop="1" x14ac:dyDescent="0.35">
      <c r="E120" s="212" t="s">
        <v>1680</v>
      </c>
      <c r="F120" s="213" t="s">
        <v>1867</v>
      </c>
      <c r="G120" s="219" t="s">
        <v>1681</v>
      </c>
      <c r="H120" s="228">
        <f>IF(ISERROR(VLOOKUP(E120,'ARALIK 2015 MİZAN'!B:J,8,0)=TRUE),0,(VLOOKUP(E120,'ARALIK 2015 MİZAN'!B:J,8,0)))</f>
        <v>22111.67</v>
      </c>
    </row>
    <row r="121" spans="2:9" ht="10.5" customHeight="1" x14ac:dyDescent="0.35"/>
    <row r="122" spans="2:9" ht="19.5" customHeight="1" thickBot="1" x14ac:dyDescent="0.4">
      <c r="C122" s="17" t="s">
        <v>529</v>
      </c>
      <c r="I122" s="179">
        <f>+H123</f>
        <v>352155.71</v>
      </c>
    </row>
    <row r="123" spans="2:9" ht="19.5" customHeight="1" thickTop="1" x14ac:dyDescent="0.35">
      <c r="E123" s="212" t="s">
        <v>1683</v>
      </c>
      <c r="F123" s="213" t="s">
        <v>1867</v>
      </c>
      <c r="G123" s="219" t="s">
        <v>1684</v>
      </c>
      <c r="H123" s="228">
        <f>IF(ISERROR(VLOOKUP(E123,'ARALIK 2015 MİZAN'!B:J,8,0)=TRUE),0,(VLOOKUP(E123,'ARALIK 2015 MİZAN'!B:J,8,0)))</f>
        <v>352155.71</v>
      </c>
    </row>
    <row r="124" spans="2:9" ht="19.5" customHeight="1" x14ac:dyDescent="0.35"/>
    <row r="125" spans="2:9" ht="11.25" customHeight="1" x14ac:dyDescent="0.35"/>
    <row r="126" spans="2:9" ht="19.5" customHeight="1" thickBot="1" x14ac:dyDescent="0.4">
      <c r="B126" s="182" t="s">
        <v>2511</v>
      </c>
      <c r="D126" s="99"/>
      <c r="E126" s="190"/>
      <c r="F126" s="579"/>
      <c r="G126" s="190"/>
      <c r="H126" s="190"/>
      <c r="I126" s="179">
        <f>SUM(H127:H135)</f>
        <v>1405171.47</v>
      </c>
    </row>
    <row r="127" spans="2:9" ht="19.5" customHeight="1" thickTop="1" x14ac:dyDescent="0.35">
      <c r="C127" s="217" t="s">
        <v>525</v>
      </c>
      <c r="D127" s="99"/>
      <c r="E127" s="190"/>
      <c r="F127" s="198"/>
      <c r="G127" s="190"/>
      <c r="H127" s="357">
        <f>IF(ISERROR(VLOOKUP(E128,'ARALIK 2015 MİZAN'!B:J,8,0)=TRUE),0,(VLOOKUP(E128,'ARALIK 2015 MİZAN'!B:J,8,0)))-H129-H131-H133-H135</f>
        <v>1354902.5</v>
      </c>
    </row>
    <row r="128" spans="2:9" ht="19.5" customHeight="1" x14ac:dyDescent="0.35">
      <c r="D128" s="99"/>
      <c r="E128" s="580" t="s">
        <v>1685</v>
      </c>
      <c r="F128" s="197" t="s">
        <v>1867</v>
      </c>
      <c r="G128" s="581" t="s">
        <v>530</v>
      </c>
      <c r="H128" s="190"/>
    </row>
    <row r="129" spans="1:12" ht="19.5" customHeight="1" x14ac:dyDescent="0.35">
      <c r="C129" s="217" t="s">
        <v>526</v>
      </c>
      <c r="D129" s="99"/>
      <c r="E129" s="190"/>
      <c r="F129" s="198"/>
      <c r="G129" s="190"/>
      <c r="H129" s="357">
        <v>0</v>
      </c>
      <c r="I129" s="221" t="s">
        <v>531</v>
      </c>
      <c r="J129" s="15"/>
      <c r="K129" s="16"/>
      <c r="L129" s="4"/>
    </row>
    <row r="130" spans="1:12" ht="7.5" customHeight="1" x14ac:dyDescent="0.35">
      <c r="C130" s="217"/>
      <c r="D130" s="99"/>
      <c r="E130" s="190"/>
      <c r="F130" s="198"/>
      <c r="G130" s="190"/>
      <c r="H130" s="582"/>
      <c r="I130" s="221"/>
      <c r="J130" s="15"/>
      <c r="K130" s="16"/>
      <c r="L130" s="4"/>
    </row>
    <row r="131" spans="1:12" ht="19.5" customHeight="1" x14ac:dyDescent="0.35">
      <c r="C131" s="217" t="s">
        <v>527</v>
      </c>
      <c r="D131" s="99"/>
      <c r="E131" s="190"/>
      <c r="F131" s="198"/>
      <c r="G131" s="190"/>
      <c r="H131" s="357">
        <v>0</v>
      </c>
      <c r="I131" s="221" t="s">
        <v>531</v>
      </c>
      <c r="J131" s="15"/>
      <c r="K131" s="14"/>
    </row>
    <row r="132" spans="1:12" ht="9.75" customHeight="1" x14ac:dyDescent="0.35">
      <c r="C132" s="217"/>
      <c r="D132" s="99"/>
      <c r="E132" s="190"/>
      <c r="F132" s="198"/>
      <c r="G132" s="190"/>
      <c r="H132" s="582"/>
      <c r="I132" s="221"/>
      <c r="J132" s="15"/>
      <c r="K132" s="14"/>
    </row>
    <row r="133" spans="1:12" ht="19.5" customHeight="1" x14ac:dyDescent="0.35">
      <c r="C133" s="217" t="s">
        <v>528</v>
      </c>
      <c r="D133" s="99"/>
      <c r="E133" s="190"/>
      <c r="F133" s="198"/>
      <c r="G133" s="190"/>
      <c r="H133" s="357">
        <v>0</v>
      </c>
      <c r="I133" s="221" t="s">
        <v>531</v>
      </c>
      <c r="J133" s="15"/>
      <c r="K133" s="9"/>
      <c r="L133" s="4"/>
    </row>
    <row r="134" spans="1:12" ht="6" customHeight="1" x14ac:dyDescent="0.35">
      <c r="C134" s="217"/>
      <c r="D134" s="99"/>
      <c r="E134" s="190"/>
      <c r="F134" s="198"/>
      <c r="G134" s="190"/>
      <c r="H134" s="582"/>
      <c r="I134" s="221"/>
      <c r="J134" s="15"/>
      <c r="K134" s="9"/>
      <c r="L134" s="4"/>
    </row>
    <row r="135" spans="1:12" s="99" customFormat="1" ht="19.5" customHeight="1" x14ac:dyDescent="0.35">
      <c r="B135" s="326"/>
      <c r="C135" s="453" t="s">
        <v>529</v>
      </c>
      <c r="E135" s="190"/>
      <c r="F135" s="198"/>
      <c r="G135" s="190"/>
      <c r="H135" s="357">
        <f>+H136</f>
        <v>50268.97</v>
      </c>
      <c r="I135" s="454"/>
    </row>
    <row r="136" spans="1:12" ht="17.25" customHeight="1" x14ac:dyDescent="0.35">
      <c r="C136" s="217"/>
      <c r="D136" s="99"/>
      <c r="E136" s="583" t="s">
        <v>3514</v>
      </c>
      <c r="F136" s="197" t="s">
        <v>1867</v>
      </c>
      <c r="G136" s="584" t="s">
        <v>1684</v>
      </c>
      <c r="H136" s="350">
        <f>IF(ISERROR(VLOOKUP(E136,'ARALIK 2015 MİZAN'!B:J,8,0)=TRUE),0,(VLOOKUP(E136,'ARALIK 2015 MİZAN'!B:J,8,0)))</f>
        <v>50268.97</v>
      </c>
      <c r="I136" s="221"/>
      <c r="J136" s="15"/>
      <c r="K136" s="16"/>
      <c r="L136" s="4"/>
    </row>
    <row r="137" spans="1:12" ht="15" customHeight="1" x14ac:dyDescent="0.35">
      <c r="C137" s="217"/>
      <c r="D137" s="99"/>
      <c r="E137" s="190"/>
      <c r="F137" s="198"/>
      <c r="G137" s="190"/>
      <c r="H137" s="582"/>
      <c r="I137" s="221"/>
      <c r="J137" s="15"/>
      <c r="K137" s="16"/>
      <c r="L137" s="4"/>
    </row>
    <row r="138" spans="1:12" ht="7.5" customHeight="1" thickBot="1" x14ac:dyDescent="0.4"/>
    <row r="139" spans="1:12" s="122" customFormat="1" ht="40.5" customHeight="1" thickTop="1" thickBot="1" x14ac:dyDescent="0.3">
      <c r="A139" s="269"/>
      <c r="B139" s="268"/>
      <c r="C139" s="254" t="s">
        <v>2508</v>
      </c>
      <c r="D139" s="253"/>
      <c r="E139" s="255" t="s">
        <v>558</v>
      </c>
      <c r="F139" s="272"/>
      <c r="G139" s="279" t="s">
        <v>557</v>
      </c>
      <c r="H139" s="255" t="s">
        <v>505</v>
      </c>
      <c r="I139" s="255" t="s">
        <v>506</v>
      </c>
      <c r="J139" s="256" t="s">
        <v>507</v>
      </c>
    </row>
    <row r="140" spans="1:12" s="122" customFormat="1" ht="15.75" x14ac:dyDescent="0.25">
      <c r="A140" s="257" t="s">
        <v>504</v>
      </c>
      <c r="B140" s="273"/>
      <c r="C140" s="802">
        <f>+Pasifler!I9/1000</f>
        <v>43447.904000000002</v>
      </c>
      <c r="D140" s="803"/>
      <c r="E140" s="260"/>
      <c r="F140" s="274"/>
      <c r="G140" s="270"/>
      <c r="H140" s="252"/>
      <c r="I140" s="252"/>
      <c r="J140" s="258"/>
    </row>
    <row r="141" spans="1:12" s="122" customFormat="1" ht="4.5" customHeight="1" x14ac:dyDescent="0.25">
      <c r="A141" s="818"/>
      <c r="B141" s="819"/>
      <c r="C141" s="806"/>
      <c r="D141" s="807"/>
      <c r="E141" s="252"/>
      <c r="F141" s="275"/>
      <c r="G141" s="271"/>
      <c r="H141" s="123"/>
      <c r="I141" s="123"/>
      <c r="J141" s="259"/>
    </row>
    <row r="142" spans="1:12" s="122" customFormat="1" ht="16.5" thickBot="1" x14ac:dyDescent="0.3">
      <c r="A142" s="586" t="s">
        <v>1270</v>
      </c>
      <c r="B142" s="587"/>
      <c r="C142" s="804">
        <f>+C140+C141</f>
        <v>43447.904000000002</v>
      </c>
      <c r="D142" s="805"/>
      <c r="E142" s="588">
        <f>+C142+C146+C150</f>
        <v>62958.069000000003</v>
      </c>
      <c r="F142" s="589"/>
      <c r="G142" s="590">
        <f>+C142/E142*100</f>
        <v>69.010858639898885</v>
      </c>
      <c r="H142" s="591">
        <f>+G142</f>
        <v>69.010858639898885</v>
      </c>
      <c r="I142" s="588">
        <f>+I126/1000</f>
        <v>1405.17147</v>
      </c>
      <c r="J142" s="592">
        <f>+I142*H142/100</f>
        <v>969.72089680988927</v>
      </c>
    </row>
    <row r="143" spans="1:12" s="122" customFormat="1" ht="4.5" customHeight="1" thickBot="1" x14ac:dyDescent="0.3">
      <c r="A143" s="593"/>
      <c r="B143" s="594"/>
      <c r="C143" s="595"/>
      <c r="D143" s="596"/>
      <c r="E143" s="596"/>
      <c r="F143" s="596"/>
      <c r="G143" s="597"/>
      <c r="H143" s="598"/>
      <c r="I143" s="598"/>
      <c r="J143" s="599"/>
    </row>
    <row r="144" spans="1:12" s="122" customFormat="1" ht="15.75" x14ac:dyDescent="0.25">
      <c r="A144" s="600" t="s">
        <v>508</v>
      </c>
      <c r="B144" s="601"/>
      <c r="C144" s="812">
        <f>+Pasifler!I11/1000</f>
        <v>19510.165000000001</v>
      </c>
      <c r="D144" s="813"/>
      <c r="E144" s="602"/>
      <c r="F144" s="603"/>
      <c r="G144" s="604"/>
      <c r="H144" s="605"/>
      <c r="I144" s="605"/>
      <c r="J144" s="606"/>
    </row>
    <row r="145" spans="1:10" s="122" customFormat="1" ht="3" customHeight="1" x14ac:dyDescent="0.25">
      <c r="A145" s="808"/>
      <c r="B145" s="809"/>
      <c r="C145" s="810"/>
      <c r="D145" s="811"/>
      <c r="E145" s="607"/>
      <c r="F145" s="608"/>
      <c r="G145" s="609"/>
      <c r="H145" s="610"/>
      <c r="I145" s="610"/>
      <c r="J145" s="611"/>
    </row>
    <row r="146" spans="1:10" s="122" customFormat="1" ht="16.5" thickBot="1" x14ac:dyDescent="0.3">
      <c r="A146" s="586" t="s">
        <v>1270</v>
      </c>
      <c r="B146" s="587"/>
      <c r="C146" s="804">
        <f>+C144+C145</f>
        <v>19510.165000000001</v>
      </c>
      <c r="D146" s="805"/>
      <c r="E146" s="588">
        <f>+E142</f>
        <v>62958.069000000003</v>
      </c>
      <c r="F146" s="589"/>
      <c r="G146" s="590">
        <f>+C146/E146*100</f>
        <v>30.989141360101119</v>
      </c>
      <c r="H146" s="591">
        <f>+G146</f>
        <v>30.989141360101119</v>
      </c>
      <c r="I146" s="588">
        <f>+I142</f>
        <v>1405.17147</v>
      </c>
      <c r="J146" s="592">
        <f>+I146*H146/100</f>
        <v>435.4505731901109</v>
      </c>
    </row>
    <row r="147" spans="1:10" s="122" customFormat="1" ht="5.25" customHeight="1" thickBot="1" x14ac:dyDescent="0.3">
      <c r="A147" s="612"/>
      <c r="B147" s="594"/>
      <c r="C147" s="595"/>
      <c r="D147" s="596"/>
      <c r="E147" s="596"/>
      <c r="F147" s="596"/>
      <c r="G147" s="597"/>
      <c r="H147" s="598"/>
      <c r="I147" s="598"/>
      <c r="J147" s="599"/>
    </row>
    <row r="148" spans="1:10" s="122" customFormat="1" ht="15.75" x14ac:dyDescent="0.25">
      <c r="A148" s="613" t="s">
        <v>793</v>
      </c>
      <c r="B148" s="614"/>
      <c r="C148" s="812">
        <f>+Pasifler!I12/1000</f>
        <v>0</v>
      </c>
      <c r="D148" s="813"/>
      <c r="E148" s="603"/>
      <c r="F148" s="603"/>
      <c r="G148" s="615"/>
      <c r="H148" s="616"/>
      <c r="I148" s="616"/>
      <c r="J148" s="617"/>
    </row>
    <row r="149" spans="1:10" s="122" customFormat="1" ht="2.25" customHeight="1" x14ac:dyDescent="0.25">
      <c r="A149" s="612"/>
      <c r="B149" s="618"/>
      <c r="C149" s="814"/>
      <c r="D149" s="815"/>
      <c r="E149" s="619"/>
      <c r="F149" s="619"/>
      <c r="G149" s="597"/>
      <c r="H149" s="598"/>
      <c r="I149" s="598"/>
      <c r="J149" s="599"/>
    </row>
    <row r="150" spans="1:10" s="122" customFormat="1" ht="16.5" thickBot="1" x14ac:dyDescent="0.3">
      <c r="A150" s="620" t="s">
        <v>1270</v>
      </c>
      <c r="B150" s="587"/>
      <c r="C150" s="804">
        <f>+C148+C149</f>
        <v>0</v>
      </c>
      <c r="D150" s="805"/>
      <c r="E150" s="588">
        <f>+E142</f>
        <v>62958.069000000003</v>
      </c>
      <c r="F150" s="589"/>
      <c r="G150" s="590">
        <f>+C150/E150*100</f>
        <v>0</v>
      </c>
      <c r="H150" s="591">
        <f>+G150</f>
        <v>0</v>
      </c>
      <c r="I150" s="588">
        <f>+I142</f>
        <v>1405.17147</v>
      </c>
      <c r="J150" s="592">
        <f>+I150*H150/100</f>
        <v>0</v>
      </c>
    </row>
    <row r="151" spans="1:10" s="122" customFormat="1" ht="15.75" x14ac:dyDescent="0.25">
      <c r="A151" s="261"/>
      <c r="B151" s="125"/>
      <c r="C151" s="125"/>
      <c r="D151" s="125"/>
      <c r="E151" s="125"/>
      <c r="F151" s="124"/>
      <c r="G151" s="125"/>
      <c r="H151" s="276"/>
      <c r="I151" s="276"/>
      <c r="J151" s="277"/>
    </row>
    <row r="152" spans="1:10" s="122" customFormat="1" ht="15.75" x14ac:dyDescent="0.25">
      <c r="A152" s="261"/>
      <c r="B152" s="125"/>
      <c r="C152" s="125"/>
      <c r="D152" s="125"/>
      <c r="E152" s="580" t="s">
        <v>1685</v>
      </c>
      <c r="F152" s="585"/>
      <c r="G152" s="577">
        <f>IF(ISERROR(VLOOKUP(E152,'ARALIK 2015 MİZAN'!B:J,8,0)=TRUE),0,(VLOOKUP(E152,'ARALIK 2015 MİZAN'!B:J,8,0)))</f>
        <v>1405171.47</v>
      </c>
      <c r="H152" s="276"/>
      <c r="I152" s="276"/>
      <c r="J152" s="277"/>
    </row>
    <row r="153" spans="1:10" s="122" customFormat="1" ht="15.75" x14ac:dyDescent="0.25">
      <c r="A153" s="261"/>
      <c r="B153" s="125"/>
      <c r="C153" s="125"/>
      <c r="D153" s="125"/>
      <c r="E153" s="276" t="s">
        <v>509</v>
      </c>
      <c r="F153" s="125"/>
      <c r="G153" s="251"/>
      <c r="H153" s="278">
        <f>+H142</f>
        <v>69.010858639898885</v>
      </c>
      <c r="I153" s="251">
        <f>ROUND(G152*H153/100,2)</f>
        <v>969720.9</v>
      </c>
      <c r="J153" s="277"/>
    </row>
    <row r="154" spans="1:10" s="122" customFormat="1" ht="15.75" x14ac:dyDescent="0.25">
      <c r="A154" s="261"/>
      <c r="B154" s="125"/>
      <c r="C154" s="125"/>
      <c r="D154" s="125"/>
      <c r="E154" s="276" t="s">
        <v>508</v>
      </c>
      <c r="F154" s="125"/>
      <c r="G154" s="251"/>
      <c r="H154" s="278">
        <f>+H146</f>
        <v>30.989141360101119</v>
      </c>
      <c r="I154" s="251">
        <f>ROUND(G152*H154/100,2)</f>
        <v>435450.57</v>
      </c>
      <c r="J154" s="277"/>
    </row>
    <row r="155" spans="1:10" s="122" customFormat="1" ht="15.75" x14ac:dyDescent="0.25">
      <c r="A155" s="261"/>
      <c r="B155" s="125"/>
      <c r="C155" s="125"/>
      <c r="D155" s="125"/>
      <c r="E155" s="276" t="s">
        <v>793</v>
      </c>
      <c r="F155" s="125"/>
      <c r="G155" s="251"/>
      <c r="H155" s="278">
        <f>+H150</f>
        <v>0</v>
      </c>
      <c r="I155" s="251">
        <f>ROUND(G152*H155/100,2)</f>
        <v>0</v>
      </c>
      <c r="J155" s="277"/>
    </row>
    <row r="156" spans="1:10" s="122" customFormat="1" ht="15.75" x14ac:dyDescent="0.25">
      <c r="A156" s="261"/>
      <c r="B156" s="125"/>
      <c r="C156" s="125"/>
      <c r="D156" s="125"/>
      <c r="E156" s="276"/>
      <c r="F156" s="125"/>
      <c r="G156" s="123"/>
      <c r="H156" s="278">
        <f>SUM(H153:H155)</f>
        <v>100</v>
      </c>
      <c r="I156" s="251">
        <f>SUM(I153:I155)</f>
        <v>1405171.47</v>
      </c>
      <c r="J156" s="277"/>
    </row>
    <row r="157" spans="1:10" ht="7.5" customHeight="1" thickBot="1" x14ac:dyDescent="0.4">
      <c r="A157" s="262"/>
      <c r="B157" s="263"/>
      <c r="C157" s="263"/>
      <c r="D157" s="264"/>
      <c r="E157" s="263"/>
      <c r="F157" s="263"/>
      <c r="G157" s="264"/>
      <c r="H157" s="265"/>
      <c r="I157" s="266"/>
      <c r="J157" s="267"/>
    </row>
    <row r="158" spans="1:10" ht="19.5" customHeight="1" thickTop="1" x14ac:dyDescent="0.35"/>
    <row r="159" spans="1:10" ht="19.5" customHeight="1" thickBot="1" x14ac:dyDescent="0.4">
      <c r="B159" s="182" t="s">
        <v>2512</v>
      </c>
      <c r="F159" s="205"/>
      <c r="I159" s="179">
        <v>0</v>
      </c>
    </row>
    <row r="160" spans="1:10" ht="17.25" customHeight="1" thickTop="1" x14ac:dyDescent="0.35">
      <c r="B160" s="182"/>
      <c r="F160" s="205"/>
      <c r="I160" s="223"/>
    </row>
    <row r="161" spans="2:9" ht="11.25" customHeight="1" x14ac:dyDescent="0.35"/>
    <row r="162" spans="2:9" ht="19.5" customHeight="1" thickBot="1" x14ac:dyDescent="0.4">
      <c r="B162" s="182" t="s">
        <v>532</v>
      </c>
      <c r="F162" s="203"/>
      <c r="I162" s="179">
        <f>SUM(I163:I180)</f>
        <v>3949593.6900000004</v>
      </c>
    </row>
    <row r="163" spans="2:9" ht="19.5" customHeight="1" thickTop="1" thickBot="1" x14ac:dyDescent="0.4">
      <c r="C163" s="17" t="s">
        <v>535</v>
      </c>
      <c r="I163" s="179">
        <v>0</v>
      </c>
    </row>
    <row r="164" spans="2:9" ht="15" customHeight="1" thickTop="1" x14ac:dyDescent="0.35">
      <c r="E164" s="16"/>
    </row>
    <row r="165" spans="2:9" ht="19.5" customHeight="1" thickBot="1" x14ac:dyDescent="0.4">
      <c r="C165" s="17" t="s">
        <v>534</v>
      </c>
      <c r="I165" s="179">
        <v>0</v>
      </c>
    </row>
    <row r="166" spans="2:9" ht="14.25" customHeight="1" thickTop="1" x14ac:dyDescent="0.35"/>
    <row r="167" spans="2:9" ht="19.5" customHeight="1" thickBot="1" x14ac:dyDescent="0.4">
      <c r="C167" s="17" t="s">
        <v>533</v>
      </c>
      <c r="I167" s="179">
        <f>+H168+H170+H175</f>
        <v>3949593.6900000004</v>
      </c>
    </row>
    <row r="168" spans="2:9" ht="19.5" customHeight="1" thickTop="1" x14ac:dyDescent="0.35">
      <c r="C168" s="17"/>
      <c r="E168" s="194" t="s">
        <v>3001</v>
      </c>
      <c r="F168" s="121" t="s">
        <v>1867</v>
      </c>
      <c r="G168" s="191" t="s">
        <v>3002</v>
      </c>
      <c r="H168" s="367">
        <f>IF(ISERROR(VLOOKUP(E168,'ARALIK 2015 MİZAN'!B:J,8,0)=TRUE),0,(VLOOKUP(E168,'ARALIK 2015 MİZAN'!B:J,8,0)))</f>
        <v>0</v>
      </c>
      <c r="I168" s="223"/>
    </row>
    <row r="169" spans="2:9" ht="19.5" customHeight="1" x14ac:dyDescent="0.35">
      <c r="C169" s="17"/>
      <c r="E169" s="114"/>
      <c r="F169" s="200"/>
      <c r="G169" s="115"/>
      <c r="H169" s="228"/>
      <c r="I169" s="223"/>
    </row>
    <row r="170" spans="2:9" ht="19.5" customHeight="1" x14ac:dyDescent="0.35">
      <c r="E170" s="194" t="s">
        <v>1694</v>
      </c>
      <c r="F170" s="121" t="s">
        <v>1867</v>
      </c>
      <c r="G170" s="191" t="s">
        <v>1695</v>
      </c>
      <c r="H170" s="188">
        <f>IF(ISERROR(VLOOKUP(E170,'ARALIK 2015 MİZAN'!B:J,8,0)=TRUE),0,(VLOOKUP(E170,'ARALIK 2015 MİZAN'!B:J,8,0)))</f>
        <v>3015471.74</v>
      </c>
      <c r="I170" s="184"/>
    </row>
    <row r="171" spans="2:9" ht="19.5" customHeight="1" x14ac:dyDescent="0.35">
      <c r="E171" s="114" t="s">
        <v>1696</v>
      </c>
      <c r="F171" s="200" t="s">
        <v>1867</v>
      </c>
      <c r="G171" s="115" t="s">
        <v>1697</v>
      </c>
      <c r="H171" s="228">
        <f>IF(ISERROR(VLOOKUP(E171,'ARALIK 2015 MİZAN'!B:J,8,0)=TRUE),0,(VLOOKUP(E171,'ARALIK 2015 MİZAN'!B:J,8,0)))</f>
        <v>0</v>
      </c>
      <c r="I171" s="184"/>
    </row>
    <row r="172" spans="2:9" ht="19.5" customHeight="1" x14ac:dyDescent="0.35">
      <c r="E172" s="114" t="s">
        <v>1698</v>
      </c>
      <c r="F172" s="200" t="s">
        <v>1867</v>
      </c>
      <c r="G172" s="115" t="s">
        <v>1643</v>
      </c>
      <c r="H172" s="228">
        <f>IF(ISERROR(VLOOKUP(E172,'ARALIK 2015 MİZAN'!B:J,8,0)=TRUE),0,(VLOOKUP(E172,'ARALIK 2015 MİZAN'!B:J,8,0)))</f>
        <v>3015471.74</v>
      </c>
      <c r="I172" s="184"/>
    </row>
    <row r="173" spans="2:9" ht="19.5" customHeight="1" x14ac:dyDescent="0.35">
      <c r="E173" s="114" t="s">
        <v>245</v>
      </c>
      <c r="F173" s="200" t="s">
        <v>1867</v>
      </c>
      <c r="G173" s="115" t="s">
        <v>793</v>
      </c>
      <c r="H173" s="228">
        <f>IF(ISERROR(VLOOKUP(E173,'ARALIK 2015 MİZAN'!B:J,8,0)=TRUE),0,(VLOOKUP(E173,'ARALIK 2015 MİZAN'!B:J,8,0)))</f>
        <v>0</v>
      </c>
      <c r="I173" s="184"/>
    </row>
    <row r="174" spans="2:9" ht="12" customHeight="1" x14ac:dyDescent="0.35">
      <c r="E174" s="122"/>
      <c r="F174" s="206"/>
      <c r="G174" s="122"/>
      <c r="H174" s="122"/>
    </row>
    <row r="175" spans="2:9" ht="19.5" customHeight="1" x14ac:dyDescent="0.35">
      <c r="E175" s="194" t="s">
        <v>3003</v>
      </c>
      <c r="F175" s="121" t="s">
        <v>1867</v>
      </c>
      <c r="G175" s="191" t="s">
        <v>1695</v>
      </c>
      <c r="H175" s="188">
        <f>IF(ISERROR(VLOOKUP(E175,'ARALIK 2015 MİZAN'!B:J,8,0)=TRUE),0,(VLOOKUP(E175,'ARALIK 2015 MİZAN'!B:J,8,0)))</f>
        <v>934121.95</v>
      </c>
      <c r="I175" s="184"/>
    </row>
    <row r="176" spans="2:9" ht="19.5" customHeight="1" x14ac:dyDescent="0.35">
      <c r="E176" s="114" t="s">
        <v>3098</v>
      </c>
      <c r="F176" s="200" t="s">
        <v>1867</v>
      </c>
      <c r="G176" s="115" t="s">
        <v>1697</v>
      </c>
      <c r="H176" s="228">
        <f>IF(ISERROR(VLOOKUP(E176,'ARALIK 2015 MİZAN'!B:J,8,0)=TRUE),0,(VLOOKUP(E176,'ARALIK 2015 MİZAN'!B:J,8,0)))</f>
        <v>0</v>
      </c>
      <c r="I176" s="184"/>
    </row>
    <row r="177" spans="1:9" ht="19.5" customHeight="1" x14ac:dyDescent="0.35">
      <c r="E177" s="114" t="s">
        <v>3004</v>
      </c>
      <c r="F177" s="200" t="s">
        <v>1867</v>
      </c>
      <c r="G177" s="115" t="s">
        <v>1643</v>
      </c>
      <c r="H177" s="228">
        <f>IF(ISERROR(VLOOKUP(E177,'ARALIK 2015 MİZAN'!B:J,8,0)=TRUE),0,(VLOOKUP(E177,'ARALIK 2015 MİZAN'!B:J,8,0)))</f>
        <v>934121.95</v>
      </c>
      <c r="I177" s="184"/>
    </row>
    <row r="178" spans="1:9" ht="19.5" customHeight="1" x14ac:dyDescent="0.35">
      <c r="E178" s="114" t="s">
        <v>3099</v>
      </c>
      <c r="F178" s="200" t="s">
        <v>1867</v>
      </c>
      <c r="G178" s="115" t="s">
        <v>793</v>
      </c>
      <c r="H178" s="228">
        <f>IF(ISERROR(VLOOKUP(E178,'ARALIK 2015 MİZAN'!B:J,8,0)=TRUE),0,(VLOOKUP(E178,'ARALIK 2015 MİZAN'!B:J,8,0)))</f>
        <v>0</v>
      </c>
      <c r="I178" s="184"/>
    </row>
    <row r="179" spans="1:9" ht="19.5" customHeight="1" x14ac:dyDescent="0.35">
      <c r="E179" s="114"/>
      <c r="F179" s="200"/>
      <c r="G179" s="115"/>
      <c r="H179" s="310"/>
      <c r="I179" s="184"/>
    </row>
    <row r="180" spans="1:9" ht="19.5" customHeight="1" thickBot="1" x14ac:dyDescent="0.4">
      <c r="C180" s="103" t="s">
        <v>536</v>
      </c>
      <c r="I180" s="179">
        <v>0</v>
      </c>
    </row>
    <row r="181" spans="1:9" ht="14.25" customHeight="1" thickTop="1" x14ac:dyDescent="0.35"/>
    <row r="182" spans="1:9" ht="19.5" customHeight="1" thickBot="1" x14ac:dyDescent="0.4">
      <c r="B182" s="182" t="s">
        <v>537</v>
      </c>
      <c r="I182" s="179">
        <v>0</v>
      </c>
    </row>
    <row r="183" spans="1:9" ht="13.5" customHeight="1" thickTop="1" x14ac:dyDescent="0.35">
      <c r="B183" s="182"/>
    </row>
    <row r="184" spans="1:9" ht="19.5" customHeight="1" thickBot="1" x14ac:dyDescent="0.4">
      <c r="B184" s="182" t="s">
        <v>538</v>
      </c>
      <c r="I184" s="179">
        <f>+H185</f>
        <v>1269.3800000000001</v>
      </c>
    </row>
    <row r="185" spans="1:9" ht="19.5" customHeight="1" thickTop="1" x14ac:dyDescent="0.35">
      <c r="E185" s="349" t="s">
        <v>2762</v>
      </c>
      <c r="F185" s="200" t="s">
        <v>1867</v>
      </c>
      <c r="G185" s="115" t="s">
        <v>2763</v>
      </c>
      <c r="H185" s="350">
        <f>IF(ISERROR(VLOOKUP(E185,'ARALIK 2015 MİZAN'!B:J,8,0)=TRUE),0,(VLOOKUP(E185,'ARALIK 2015 MİZAN'!B:J,8,0)))</f>
        <v>1269.3800000000001</v>
      </c>
      <c r="I185" s="360"/>
    </row>
    <row r="186" spans="1:9" ht="19.5" customHeight="1" x14ac:dyDescent="0.35">
      <c r="E186" s="114"/>
      <c r="F186" s="200"/>
      <c r="G186" s="115"/>
      <c r="H186" s="310"/>
      <c r="I186" s="360"/>
    </row>
    <row r="187" spans="1:9" ht="18" customHeight="1" thickBot="1" x14ac:dyDescent="0.4">
      <c r="A187" s="211" t="s">
        <v>539</v>
      </c>
      <c r="B187" s="182"/>
      <c r="I187" s="179">
        <f>+I189+I235+I242</f>
        <v>14356762.6</v>
      </c>
    </row>
    <row r="188" spans="1:9" ht="15.75" customHeight="1" thickTop="1" x14ac:dyDescent="0.35">
      <c r="F188" s="201"/>
      <c r="I188" s="326"/>
    </row>
    <row r="189" spans="1:9" ht="20.25" thickBot="1" x14ac:dyDescent="0.4">
      <c r="B189" s="15" t="s">
        <v>2513</v>
      </c>
      <c r="F189" s="205"/>
      <c r="I189" s="179">
        <f>+I191+I202+I209</f>
        <v>2047189.1</v>
      </c>
    </row>
    <row r="190" spans="1:9" ht="18" customHeight="1" thickTop="1" x14ac:dyDescent="0.35">
      <c r="I190" s="326"/>
    </row>
    <row r="191" spans="1:9" ht="20.25" thickBot="1" x14ac:dyDescent="0.4">
      <c r="C191" s="17" t="s">
        <v>542</v>
      </c>
      <c r="I191" s="179">
        <f>SUM(H192:H200)</f>
        <v>430395.83000000007</v>
      </c>
    </row>
    <row r="192" spans="1:9" ht="20.25" thickTop="1" x14ac:dyDescent="0.35">
      <c r="C192" s="17"/>
      <c r="E192" s="194" t="s">
        <v>3195</v>
      </c>
      <c r="F192" s="121" t="s">
        <v>1867</v>
      </c>
      <c r="G192" s="191" t="s">
        <v>3348</v>
      </c>
      <c r="H192" s="227">
        <f>IF(ISERROR(VLOOKUP(E192,'ARALIK 2015 MİZAN'!B:J,9,0)=TRUE),0,(VLOOKUP(E192,'ARALIK 2015 MİZAN'!B:J,9,0)))</f>
        <v>26690.560000000001</v>
      </c>
      <c r="I192" s="223"/>
    </row>
    <row r="193" spans="3:9" x14ac:dyDescent="0.35">
      <c r="E193" s="194" t="s">
        <v>1701</v>
      </c>
      <c r="F193" s="121" t="s">
        <v>1867</v>
      </c>
      <c r="G193" s="191" t="s">
        <v>1702</v>
      </c>
      <c r="H193" s="227">
        <f>IF(ISERROR(VLOOKUP(E193,'ARALIK 2015 MİZAN'!B:J,9,0)=TRUE),0,(VLOOKUP(E193,'ARALIK 2015 MİZAN'!B:J,9,0)))</f>
        <v>144604.37</v>
      </c>
      <c r="I193" s="326"/>
    </row>
    <row r="194" spans="3:9" x14ac:dyDescent="0.35">
      <c r="E194" s="194" t="s">
        <v>253</v>
      </c>
      <c r="F194" s="121" t="s">
        <v>1867</v>
      </c>
      <c r="G194" s="191" t="s">
        <v>1702</v>
      </c>
      <c r="H194" s="227">
        <f>IF(ISERROR(VLOOKUP(E194,'ARALIK 2015 MİZAN'!B:J,9,0)=TRUE),0,(VLOOKUP(E194,'ARALIK 2015 MİZAN'!B:J,9,0)))</f>
        <v>82278.75</v>
      </c>
      <c r="I194" s="326"/>
    </row>
    <row r="195" spans="3:9" x14ac:dyDescent="0.35">
      <c r="E195" s="194" t="s">
        <v>3006</v>
      </c>
      <c r="F195" s="121" t="s">
        <v>1867</v>
      </c>
      <c r="G195" s="191" t="s">
        <v>2982</v>
      </c>
      <c r="H195" s="227">
        <f>IF(ISERROR(VLOOKUP(E195,'ARALIK 2015 MİZAN'!B:J,9,0)=TRUE),0,(VLOOKUP(E195,'ARALIK 2015 MİZAN'!B:J,9,0)))</f>
        <v>1123.94</v>
      </c>
      <c r="I195" s="326"/>
    </row>
    <row r="196" spans="3:9" x14ac:dyDescent="0.35">
      <c r="E196" s="194" t="s">
        <v>2765</v>
      </c>
      <c r="F196" s="121" t="s">
        <v>1867</v>
      </c>
      <c r="G196" s="191" t="s">
        <v>1707</v>
      </c>
      <c r="H196" s="227">
        <f>IF(ISERROR(VLOOKUP(E196,'ARALIK 2015 MİZAN'!B:J,9,0)=TRUE),0,(VLOOKUP(E196,'ARALIK 2015 MİZAN'!B:J,9,0)))</f>
        <v>64859.91</v>
      </c>
      <c r="I196" s="326"/>
    </row>
    <row r="197" spans="3:9" x14ac:dyDescent="0.35">
      <c r="E197" s="194" t="s">
        <v>2771</v>
      </c>
      <c r="F197" s="121" t="s">
        <v>1867</v>
      </c>
      <c r="G197" s="191" t="s">
        <v>1707</v>
      </c>
      <c r="H197" s="227">
        <f>IF(ISERROR(VLOOKUP(E197,'ARALIK 2015 MİZAN'!B:J,9,0)=TRUE),0,(VLOOKUP(E197,'ARALIK 2015 MİZAN'!B:J,9,0)))</f>
        <v>41359.660000000003</v>
      </c>
      <c r="I197" s="326"/>
    </row>
    <row r="198" spans="3:9" x14ac:dyDescent="0.35">
      <c r="E198" s="194" t="s">
        <v>1706</v>
      </c>
      <c r="F198" s="121" t="s">
        <v>1867</v>
      </c>
      <c r="G198" s="191" t="s">
        <v>1707</v>
      </c>
      <c r="H198" s="227">
        <f>IF(ISERROR(VLOOKUP(E198,'ARALIK 2015 MİZAN'!B:J,9,0)=TRUE),0,(VLOOKUP(E198,'ARALIK 2015 MİZAN'!B:J,9,0)))</f>
        <v>69478.64</v>
      </c>
      <c r="I198" s="326"/>
    </row>
    <row r="199" spans="3:9" x14ac:dyDescent="0.35">
      <c r="E199" s="194" t="s">
        <v>454</v>
      </c>
      <c r="F199" s="121" t="s">
        <v>1867</v>
      </c>
      <c r="G199" s="191" t="s">
        <v>1707</v>
      </c>
      <c r="H199" s="227">
        <f>IF(ISERROR(VLOOKUP(E199,'ARALIK 2015 MİZAN'!B:J,9,0)=TRUE),0,(VLOOKUP(E199,'ARALIK 2015 MİZAN'!B:J,9,0)))</f>
        <v>0</v>
      </c>
    </row>
    <row r="200" spans="3:9" x14ac:dyDescent="0.35">
      <c r="E200" s="194" t="s">
        <v>1733</v>
      </c>
      <c r="F200" s="121" t="s">
        <v>1867</v>
      </c>
      <c r="G200" s="191" t="s">
        <v>1707</v>
      </c>
      <c r="H200" s="227">
        <f>IF(ISERROR(VLOOKUP(E200,'ARALIK 2015 MİZAN'!B:J,9,0)=TRUE),0,(VLOOKUP(E200,'ARALIK 2015 MİZAN'!B:J,9,0)))</f>
        <v>0</v>
      </c>
    </row>
    <row r="201" spans="3:9" ht="17.25" customHeight="1" x14ac:dyDescent="0.35"/>
    <row r="202" spans="3:9" ht="20.25" thickBot="1" x14ac:dyDescent="0.4">
      <c r="C202" s="17" t="s">
        <v>541</v>
      </c>
      <c r="I202" s="179">
        <f>+H203+H206</f>
        <v>446293</v>
      </c>
    </row>
    <row r="203" spans="3:9" ht="20.25" thickTop="1" x14ac:dyDescent="0.35">
      <c r="E203" s="194" t="s">
        <v>1708</v>
      </c>
      <c r="F203" s="121" t="s">
        <v>1867</v>
      </c>
      <c r="G203" s="191" t="s">
        <v>1709</v>
      </c>
      <c r="H203" s="286">
        <f>IF(ISERROR(VLOOKUP(E203,'ARALIK 2015 MİZAN'!B:J,9,0)=TRUE),0,(VLOOKUP(E203,'ARALIK 2015 MİZAN'!B:J,9,0)))</f>
        <v>91571.21</v>
      </c>
      <c r="I203" s="361"/>
    </row>
    <row r="204" spans="3:9" x14ac:dyDescent="0.35">
      <c r="E204" s="114" t="s">
        <v>1710</v>
      </c>
      <c r="F204" s="200" t="s">
        <v>1867</v>
      </c>
      <c r="G204" s="115" t="s">
        <v>1711</v>
      </c>
      <c r="H204" s="228">
        <f>IF(ISERROR(VLOOKUP(E204,'ARALIK 2015 MİZAN'!B:J,9,0)=TRUE),0,(VLOOKUP(E204,'ARALIK 2015 MİZAN'!B:J,9,0)))</f>
        <v>41185.620000000003</v>
      </c>
      <c r="I204" s="326"/>
    </row>
    <row r="205" spans="3:9" x14ac:dyDescent="0.35">
      <c r="E205" s="349" t="s">
        <v>2779</v>
      </c>
      <c r="F205" s="200" t="s">
        <v>1867</v>
      </c>
      <c r="G205" s="115" t="s">
        <v>2780</v>
      </c>
      <c r="H205" s="228">
        <f>IF(ISERROR(VLOOKUP(E205,'ARALIK 2015 MİZAN'!B:J,9,0)=TRUE),0,(VLOOKUP(E205,'ARALIK 2015 MİZAN'!B:J,9,0)))</f>
        <v>50385.59</v>
      </c>
      <c r="I205" s="326"/>
    </row>
    <row r="206" spans="3:9" x14ac:dyDescent="0.35">
      <c r="E206" s="194" t="s">
        <v>1714</v>
      </c>
      <c r="F206" s="121" t="s">
        <v>1867</v>
      </c>
      <c r="G206" s="191" t="s">
        <v>1709</v>
      </c>
      <c r="H206" s="286">
        <f>IF(ISERROR(VLOOKUP(E206,'ARALIK 2015 MİZAN'!B:J,9,0)=TRUE),0,(VLOOKUP(E206,'ARALIK 2015 MİZAN'!B:J,9,0)))</f>
        <v>354721.79</v>
      </c>
      <c r="I206" s="326"/>
    </row>
    <row r="207" spans="3:9" x14ac:dyDescent="0.35">
      <c r="E207" s="114" t="s">
        <v>1715</v>
      </c>
      <c r="F207" s="200" t="s">
        <v>1867</v>
      </c>
      <c r="G207" s="115" t="s">
        <v>1716</v>
      </c>
      <c r="H207" s="228">
        <f>IF(ISERROR(VLOOKUP(E207,'ARALIK 2015 MİZAN'!B:J,9,0)=TRUE),0,(VLOOKUP(E207,'ARALIK 2015 MİZAN'!B:J,9,0)))</f>
        <v>353827.02</v>
      </c>
      <c r="I207" s="326"/>
    </row>
    <row r="208" spans="3:9" ht="14.25" customHeight="1" x14ac:dyDescent="0.35">
      <c r="I208" s="326"/>
    </row>
    <row r="209" spans="3:9" ht="20.25" thickBot="1" x14ac:dyDescent="0.4">
      <c r="C209" s="17" t="s">
        <v>540</v>
      </c>
      <c r="I209" s="179">
        <f>+H210+H226</f>
        <v>1170500.27</v>
      </c>
    </row>
    <row r="210" spans="3:9" ht="20.25" thickTop="1" x14ac:dyDescent="0.35">
      <c r="E210" s="194" t="s">
        <v>369</v>
      </c>
      <c r="F210" s="121" t="s">
        <v>1867</v>
      </c>
      <c r="G210" s="191" t="s">
        <v>370</v>
      </c>
      <c r="H210" s="188">
        <f>IF(ISERROR(VLOOKUP(E210,'ARALIK 2015 MİZAN'!B:J,9,0)=TRUE),0,(VLOOKUP(E210,'ARALIK 2015 MİZAN'!B:J,9,0)))</f>
        <v>1121241.23</v>
      </c>
      <c r="I210" s="318">
        <f>+H210-SUM(H211:H225)</f>
        <v>0</v>
      </c>
    </row>
    <row r="211" spans="3:9" ht="18" customHeight="1" x14ac:dyDescent="0.35">
      <c r="E211" s="114" t="s">
        <v>1749</v>
      </c>
      <c r="F211" s="200" t="s">
        <v>1867</v>
      </c>
      <c r="G211" s="115" t="s">
        <v>371</v>
      </c>
      <c r="H211" s="228">
        <f>IF(ISERROR(VLOOKUP(E211,'ARALIK 2015 MİZAN'!B:J,9,0)=TRUE),0,(VLOOKUP(E211,'ARALIK 2015 MİZAN'!B:J,9,0)))</f>
        <v>5580</v>
      </c>
    </row>
    <row r="212" spans="3:9" ht="18" customHeight="1" x14ac:dyDescent="0.35">
      <c r="E212" s="445" t="s">
        <v>3524</v>
      </c>
      <c r="F212" s="446" t="s">
        <v>1867</v>
      </c>
      <c r="G212" s="447" t="s">
        <v>1421</v>
      </c>
      <c r="H212" s="448">
        <f>IF(ISERROR(VLOOKUP(E212,'ARALIK 2015 MİZAN'!B:J,9,0)=TRUE),0,(VLOOKUP(E212,'ARALIK 2015 MİZAN'!B:J,9,0)))</f>
        <v>25</v>
      </c>
    </row>
    <row r="213" spans="3:9" ht="18" customHeight="1" x14ac:dyDescent="0.35">
      <c r="E213" s="114" t="s">
        <v>372</v>
      </c>
      <c r="F213" s="200" t="s">
        <v>1867</v>
      </c>
      <c r="G213" s="115" t="s">
        <v>371</v>
      </c>
      <c r="H213" s="228">
        <f>IF(ISERROR(VLOOKUP(E213,'ARALIK 2015 MİZAN'!B:J,9,0)=TRUE),0,(VLOOKUP(E213,'ARALIK 2015 MİZAN'!B:J,9,0)))</f>
        <v>0</v>
      </c>
    </row>
    <row r="214" spans="3:9" ht="18" customHeight="1" x14ac:dyDescent="0.35">
      <c r="E214" s="114" t="s">
        <v>374</v>
      </c>
      <c r="F214" s="200" t="s">
        <v>1867</v>
      </c>
      <c r="G214" s="115" t="s">
        <v>1421</v>
      </c>
      <c r="H214" s="228">
        <f>IF(ISERROR(VLOOKUP(E214,'ARALIK 2015 MİZAN'!B:J,9,0)=TRUE),0,(VLOOKUP(E214,'ARALIK 2015 MİZAN'!B:J,9,0)))</f>
        <v>74057.58</v>
      </c>
    </row>
    <row r="215" spans="3:9" ht="18" customHeight="1" x14ac:dyDescent="0.35">
      <c r="E215" s="114" t="s">
        <v>378</v>
      </c>
      <c r="F215" s="200" t="s">
        <v>1867</v>
      </c>
      <c r="G215" s="115" t="s">
        <v>373</v>
      </c>
      <c r="H215" s="228">
        <f>IF(ISERROR(VLOOKUP(E215,'ARALIK 2015 MİZAN'!B:J,9,0)=TRUE),0,(VLOOKUP(E215,'ARALIK 2015 MİZAN'!B:J,9,0)))</f>
        <v>126805.31</v>
      </c>
    </row>
    <row r="216" spans="3:9" ht="18" customHeight="1" x14ac:dyDescent="0.35">
      <c r="E216" s="114" t="s">
        <v>381</v>
      </c>
      <c r="F216" s="200" t="s">
        <v>1867</v>
      </c>
      <c r="G216" s="115" t="s">
        <v>375</v>
      </c>
      <c r="H216" s="228">
        <f>IF(ISERROR(VLOOKUP(E216,'ARALIK 2015 MİZAN'!B:J,9,0)=TRUE),0,(VLOOKUP(E216,'ARALIK 2015 MİZAN'!B:J,9,0)))</f>
        <v>186889.24</v>
      </c>
    </row>
    <row r="217" spans="3:9" ht="18" customHeight="1" x14ac:dyDescent="0.35">
      <c r="E217" s="114" t="s">
        <v>385</v>
      </c>
      <c r="F217" s="200" t="s">
        <v>1867</v>
      </c>
      <c r="G217" s="115" t="s">
        <v>379</v>
      </c>
      <c r="H217" s="228">
        <f>IF(ISERROR(VLOOKUP(E217,'ARALIK 2015 MİZAN'!B:J,9,0)=TRUE),0,(VLOOKUP(E217,'ARALIK 2015 MİZAN'!B:J,9,0)))</f>
        <v>4037.08</v>
      </c>
    </row>
    <row r="218" spans="3:9" ht="18" customHeight="1" x14ac:dyDescent="0.35">
      <c r="E218" s="114" t="s">
        <v>388</v>
      </c>
      <c r="F218" s="200" t="s">
        <v>1867</v>
      </c>
      <c r="G218" s="115" t="s">
        <v>382</v>
      </c>
      <c r="H218" s="228">
        <f>IF(ISERROR(VLOOKUP(E218,'ARALIK 2015 MİZAN'!B:J,9,0)=TRUE),0,(VLOOKUP(E218,'ARALIK 2015 MİZAN'!B:J,9,0)))</f>
        <v>9400</v>
      </c>
    </row>
    <row r="219" spans="3:9" ht="18" customHeight="1" x14ac:dyDescent="0.35">
      <c r="E219" s="114" t="s">
        <v>390</v>
      </c>
      <c r="F219" s="200" t="s">
        <v>1867</v>
      </c>
      <c r="G219" s="115" t="s">
        <v>386</v>
      </c>
      <c r="H219" s="228">
        <f>IF(ISERROR(VLOOKUP(E219,'ARALIK 2015 MİZAN'!B:J,9,0)=TRUE),0,(VLOOKUP(E219,'ARALIK 2015 MİZAN'!B:J,9,0)))</f>
        <v>29741.200000000001</v>
      </c>
    </row>
    <row r="220" spans="3:9" ht="18" customHeight="1" x14ac:dyDescent="0.35">
      <c r="E220" s="114" t="s">
        <v>392</v>
      </c>
      <c r="F220" s="200" t="s">
        <v>1867</v>
      </c>
      <c r="G220" s="115" t="s">
        <v>389</v>
      </c>
      <c r="H220" s="228">
        <f>IF(ISERROR(VLOOKUP(E220,'ARALIK 2015 MİZAN'!B:J,9,0)=TRUE),0,(VLOOKUP(E220,'ARALIK 2015 MİZAN'!B:J,9,0)))</f>
        <v>0</v>
      </c>
    </row>
    <row r="221" spans="3:9" ht="18" customHeight="1" x14ac:dyDescent="0.35">
      <c r="E221" s="114" t="s">
        <v>1926</v>
      </c>
      <c r="F221" s="200" t="s">
        <v>1867</v>
      </c>
      <c r="G221" s="115" t="s">
        <v>391</v>
      </c>
      <c r="H221" s="228">
        <f>IF(ISERROR(VLOOKUP(E221,'ARALIK 2015 MİZAN'!B:J,9,0)=TRUE),0,(VLOOKUP(E221,'ARALIK 2015 MİZAN'!B:J,9,0)))</f>
        <v>14539.83</v>
      </c>
    </row>
    <row r="222" spans="3:9" ht="18" customHeight="1" x14ac:dyDescent="0.35">
      <c r="E222" s="114" t="s">
        <v>2788</v>
      </c>
      <c r="F222" s="200" t="s">
        <v>1867</v>
      </c>
      <c r="G222" s="115" t="s">
        <v>393</v>
      </c>
      <c r="H222" s="228">
        <f>IF(ISERROR(VLOOKUP(E222,'ARALIK 2015 MİZAN'!B:J,9,0)=TRUE),0,(VLOOKUP(E222,'ARALIK 2015 MİZAN'!B:J,9,0)))</f>
        <v>290</v>
      </c>
    </row>
    <row r="223" spans="3:9" ht="18" customHeight="1" x14ac:dyDescent="0.35">
      <c r="E223" s="114" t="s">
        <v>1928</v>
      </c>
      <c r="F223" s="200" t="s">
        <v>1867</v>
      </c>
      <c r="G223" s="115" t="s">
        <v>1927</v>
      </c>
      <c r="H223" s="228">
        <f>IF(ISERROR(VLOOKUP(E223,'ARALIK 2015 MİZAN'!B:J,9,0)=TRUE),0,(VLOOKUP(E223,'ARALIK 2015 MİZAN'!B:J,9,0)))</f>
        <v>69324.679999999993</v>
      </c>
    </row>
    <row r="224" spans="3:9" ht="18" customHeight="1" x14ac:dyDescent="0.35">
      <c r="E224" s="114" t="s">
        <v>2790</v>
      </c>
      <c r="F224" s="200" t="s">
        <v>1867</v>
      </c>
      <c r="G224" s="115" t="s">
        <v>1929</v>
      </c>
      <c r="H224" s="228">
        <f>IF(ISERROR(VLOOKUP(E224,'ARALIK 2015 MİZAN'!B:J,9,0)=TRUE),0,(VLOOKUP(E224,'ARALIK 2015 MİZAN'!B:J,9,0)))</f>
        <v>0</v>
      </c>
    </row>
    <row r="225" spans="2:9" ht="18" customHeight="1" x14ac:dyDescent="0.35">
      <c r="E225" s="114" t="s">
        <v>1930</v>
      </c>
      <c r="F225" s="200" t="s">
        <v>1867</v>
      </c>
      <c r="G225" s="115" t="s">
        <v>2791</v>
      </c>
      <c r="H225" s="228">
        <f>IF(ISERROR(VLOOKUP(E225,'ARALIK 2015 MİZAN'!B:J,9,0)=TRUE),0,(VLOOKUP(E225,'ARALIK 2015 MİZAN'!B:J,9,0)))</f>
        <v>600551.31000000006</v>
      </c>
    </row>
    <row r="226" spans="2:9" x14ac:dyDescent="0.35">
      <c r="E226" s="194" t="s">
        <v>1942</v>
      </c>
      <c r="F226" s="121" t="s">
        <v>1867</v>
      </c>
      <c r="G226" s="191" t="s">
        <v>370</v>
      </c>
      <c r="H226" s="188">
        <f>IF(ISERROR(VLOOKUP(E226,'ARALIK 2015 MİZAN'!B:J,9,0)=TRUE),0,(VLOOKUP(E226,'ARALIK 2015 MİZAN'!B:J,9,0)))</f>
        <v>49259.040000000001</v>
      </c>
    </row>
    <row r="227" spans="2:9" ht="18" customHeight="1" x14ac:dyDescent="0.35">
      <c r="E227" s="114" t="s">
        <v>1943</v>
      </c>
      <c r="F227" s="200" t="s">
        <v>1867</v>
      </c>
      <c r="G227" s="115" t="s">
        <v>379</v>
      </c>
      <c r="H227" s="228">
        <f>IF(ISERROR(VLOOKUP(E227,'ARALIK 2015 MİZAN'!B:J,9,0)=TRUE),0,(VLOOKUP(E227,'ARALIK 2015 MİZAN'!B:J,9,0)))</f>
        <v>26043.96</v>
      </c>
      <c r="I227" s="318">
        <f>SUM(H227:H233)-H226</f>
        <v>0</v>
      </c>
    </row>
    <row r="228" spans="2:9" ht="18" customHeight="1" x14ac:dyDescent="0.35">
      <c r="E228" s="114" t="s">
        <v>1946</v>
      </c>
      <c r="F228" s="200" t="s">
        <v>1867</v>
      </c>
      <c r="G228" s="115" t="s">
        <v>386</v>
      </c>
      <c r="H228" s="228">
        <f>IF(ISERROR(VLOOKUP(E228,'ARALIK 2015 MİZAN'!B:J,9,0)=TRUE),0,(VLOOKUP(E228,'ARALIK 2015 MİZAN'!B:J,9,0)))</f>
        <v>0</v>
      </c>
    </row>
    <row r="229" spans="2:9" ht="18" customHeight="1" x14ac:dyDescent="0.35">
      <c r="E229" s="114" t="s">
        <v>1947</v>
      </c>
      <c r="F229" s="200" t="s">
        <v>1867</v>
      </c>
      <c r="G229" s="115" t="s">
        <v>1948</v>
      </c>
      <c r="H229" s="228">
        <f>IF(ISERROR(VLOOKUP(E229,'ARALIK 2015 MİZAN'!B:J,9,0)=TRUE),0,(VLOOKUP(E229,'ARALIK 2015 MİZAN'!B:J,9,0)))</f>
        <v>0</v>
      </c>
    </row>
    <row r="230" spans="2:9" ht="18" customHeight="1" x14ac:dyDescent="0.35">
      <c r="E230" s="114" t="s">
        <v>1949</v>
      </c>
      <c r="F230" s="200" t="s">
        <v>1867</v>
      </c>
      <c r="G230" s="115" t="s">
        <v>1950</v>
      </c>
      <c r="H230" s="228">
        <f>IF(ISERROR(VLOOKUP(E230,'ARALIK 2015 MİZAN'!B:J,9,0)=TRUE),0,(VLOOKUP(E230,'ARALIK 2015 MİZAN'!B:J,9,0)))</f>
        <v>447.27</v>
      </c>
    </row>
    <row r="231" spans="2:9" ht="18" customHeight="1" x14ac:dyDescent="0.35">
      <c r="E231" s="349" t="s">
        <v>2793</v>
      </c>
      <c r="F231" s="200" t="s">
        <v>1867</v>
      </c>
      <c r="G231" s="115" t="s">
        <v>2789</v>
      </c>
      <c r="H231" s="228">
        <f>IF(ISERROR(VLOOKUP(E231,'ARALIK 2015 MİZAN'!B:J,9,0)=TRUE),0,(VLOOKUP(E231,'ARALIK 2015 MİZAN'!B:J,9,0)))</f>
        <v>0</v>
      </c>
    </row>
    <row r="232" spans="2:9" ht="18" customHeight="1" x14ac:dyDescent="0.35">
      <c r="E232" s="114" t="s">
        <v>1951</v>
      </c>
      <c r="F232" s="200" t="s">
        <v>1867</v>
      </c>
      <c r="G232" s="115" t="s">
        <v>1929</v>
      </c>
      <c r="H232" s="228">
        <f>IF(ISERROR(VLOOKUP(E232,'ARALIK 2015 MİZAN'!B:J,9,0)=TRUE),0,(VLOOKUP(E232,'ARALIK 2015 MİZAN'!B:J,9,0)))</f>
        <v>0</v>
      </c>
    </row>
    <row r="233" spans="2:9" ht="18" customHeight="1" x14ac:dyDescent="0.35">
      <c r="E233" s="114" t="s">
        <v>1952</v>
      </c>
      <c r="F233" s="200" t="s">
        <v>1867</v>
      </c>
      <c r="G233" s="115" t="s">
        <v>1953</v>
      </c>
      <c r="H233" s="228">
        <f>IF(ISERROR(VLOOKUP(E233,'ARALIK 2015 MİZAN'!B:J,9,0)=TRUE),0,(VLOOKUP(E233,'ARALIK 2015 MİZAN'!B:J,9,0)))</f>
        <v>22767.81</v>
      </c>
    </row>
    <row r="234" spans="2:9" x14ac:dyDescent="0.35">
      <c r="I234" s="326"/>
    </row>
    <row r="235" spans="2:9" ht="20.25" thickBot="1" x14ac:dyDescent="0.4">
      <c r="B235" s="15" t="s">
        <v>2514</v>
      </c>
      <c r="I235" s="179">
        <f>+H237</f>
        <v>11710392.880000001</v>
      </c>
    </row>
    <row r="236" spans="2:9" ht="20.25" thickTop="1" x14ac:dyDescent="0.35">
      <c r="I236" s="326"/>
    </row>
    <row r="237" spans="2:9" x14ac:dyDescent="0.35">
      <c r="E237" s="194" t="s">
        <v>1954</v>
      </c>
      <c r="F237" s="121" t="s">
        <v>1867</v>
      </c>
      <c r="G237" s="191" t="s">
        <v>1955</v>
      </c>
      <c r="H237" s="188">
        <f>IF(ISERROR(VLOOKUP(E237,'ARALIK 2015 MİZAN'!B:J,9,0)=TRUE),0,(VLOOKUP(E237,'ARALIK 2015 MİZAN'!B:J,9,0)))</f>
        <v>11710392.880000001</v>
      </c>
      <c r="I237" s="326"/>
    </row>
    <row r="238" spans="2:9" x14ac:dyDescent="0.35">
      <c r="E238" s="114" t="s">
        <v>1956</v>
      </c>
      <c r="F238" s="200" t="s">
        <v>1867</v>
      </c>
      <c r="G238" s="115" t="s">
        <v>391</v>
      </c>
      <c r="H238" s="228">
        <f>IF(ISERROR(VLOOKUP(E238,'ARALIK 2015 MİZAN'!B:J,9,0)=TRUE),0,(VLOOKUP(E238,'ARALIK 2015 MİZAN'!B:J,9,0)))</f>
        <v>11543339.109999999</v>
      </c>
      <c r="I238" s="326"/>
    </row>
    <row r="239" spans="2:9" x14ac:dyDescent="0.35">
      <c r="E239" s="114" t="s">
        <v>1961</v>
      </c>
      <c r="F239" s="200" t="s">
        <v>1867</v>
      </c>
      <c r="G239" s="115" t="s">
        <v>1052</v>
      </c>
      <c r="H239" s="228">
        <f>IF(ISERROR(VLOOKUP(E239,'ARALIK 2015 MİZAN'!B:J,9,0)=TRUE),0,(VLOOKUP(E239,'ARALIK 2015 MİZAN'!B:J,9,0)))</f>
        <v>167053.76999999999</v>
      </c>
      <c r="I239" s="326"/>
    </row>
    <row r="240" spans="2:9" x14ac:dyDescent="0.35">
      <c r="E240" s="114" t="s">
        <v>1964</v>
      </c>
      <c r="F240" s="200" t="s">
        <v>1867</v>
      </c>
      <c r="G240" s="115" t="s">
        <v>793</v>
      </c>
      <c r="H240" s="228">
        <f>IF(ISERROR(VLOOKUP(E240,'ARALIK 2015 MİZAN'!B:J,9,0)=TRUE),0,(VLOOKUP(E240,'ARALIK 2015 MİZAN'!B:J,9,0)))</f>
        <v>0</v>
      </c>
      <c r="I240" s="326"/>
    </row>
    <row r="241" spans="2:12" x14ac:dyDescent="0.35">
      <c r="I241" s="326"/>
    </row>
    <row r="242" spans="2:12" ht="20.25" thickBot="1" x14ac:dyDescent="0.4">
      <c r="B242" s="15" t="s">
        <v>543</v>
      </c>
      <c r="I242" s="179">
        <f>+H244+H252</f>
        <v>599180.62</v>
      </c>
    </row>
    <row r="243" spans="2:12" ht="20.25" thickTop="1" x14ac:dyDescent="0.35"/>
    <row r="244" spans="2:12" x14ac:dyDescent="0.35">
      <c r="E244" s="194" t="s">
        <v>1965</v>
      </c>
      <c r="F244" s="121" t="s">
        <v>1867</v>
      </c>
      <c r="G244" s="191" t="s">
        <v>1966</v>
      </c>
      <c r="H244" s="188">
        <f>SUM(H245:H251)</f>
        <v>599030.17000000004</v>
      </c>
      <c r="I244" s="319"/>
    </row>
    <row r="245" spans="2:12" ht="18" customHeight="1" x14ac:dyDescent="0.35">
      <c r="E245" s="114" t="s">
        <v>1967</v>
      </c>
      <c r="F245" s="200" t="s">
        <v>1867</v>
      </c>
      <c r="G245" s="115" t="s">
        <v>1968</v>
      </c>
      <c r="H245" s="228">
        <f>IF(ISERROR(VLOOKUP(E245,'ARALIK 2015 MİZAN'!B:J,9,0)=TRUE),0,(VLOOKUP(E245,'ARALIK 2015 MİZAN'!B:J,9,0)))</f>
        <v>30464.27</v>
      </c>
    </row>
    <row r="246" spans="2:12" ht="18" customHeight="1" x14ac:dyDescent="0.35">
      <c r="E246" s="114" t="s">
        <v>1973</v>
      </c>
      <c r="F246" s="200" t="s">
        <v>1867</v>
      </c>
      <c r="G246" s="115" t="s">
        <v>1974</v>
      </c>
      <c r="H246" s="228">
        <f>IF(ISERROR(VLOOKUP(E246,'ARALIK 2015 MİZAN'!B:J,9,0)=TRUE),0,(VLOOKUP(E246,'ARALIK 2015 MİZAN'!B:J,9,0)))</f>
        <v>4509.62</v>
      </c>
    </row>
    <row r="247" spans="2:12" ht="18" customHeight="1" x14ac:dyDescent="0.35">
      <c r="E247" s="114" t="s">
        <v>3304</v>
      </c>
      <c r="F247" s="200" t="s">
        <v>1867</v>
      </c>
      <c r="G247" s="115" t="s">
        <v>3349</v>
      </c>
      <c r="H247" s="228">
        <f>IF(ISERROR(VLOOKUP(E247,'ARALIK 2015 MİZAN'!B:J,9,0)=TRUE),0,(VLOOKUP(E247,'ARALIK 2015 MİZAN'!B:J,9,0)))</f>
        <v>1607.73</v>
      </c>
      <c r="I247" s="178" t="s">
        <v>3663</v>
      </c>
    </row>
    <row r="248" spans="2:12" ht="18" customHeight="1" x14ac:dyDescent="0.35">
      <c r="E248" s="114" t="s">
        <v>1975</v>
      </c>
      <c r="F248" s="200" t="s">
        <v>1867</v>
      </c>
      <c r="G248" s="115" t="s">
        <v>1976</v>
      </c>
      <c r="H248" s="228">
        <f>IF(ISERROR(VLOOKUP(E248,'ARALIK 2015 MİZAN'!B:J,9,0)=TRUE),0,(VLOOKUP(E248,'ARALIK 2015 MİZAN'!B:J,9,0)))</f>
        <v>497405.29</v>
      </c>
    </row>
    <row r="249" spans="2:12" ht="18" customHeight="1" x14ac:dyDescent="0.35">
      <c r="E249" s="114" t="s">
        <v>1979</v>
      </c>
      <c r="F249" s="200" t="s">
        <v>1867</v>
      </c>
      <c r="G249" s="115" t="s">
        <v>1980</v>
      </c>
      <c r="H249" s="228">
        <f>IF(ISERROR(VLOOKUP(E249,'ARALIK 2015 MİZAN'!B:J,9,0)=TRUE),0,(VLOOKUP(E249,'ARALIK 2015 MİZAN'!B:J,9,0)))</f>
        <v>0</v>
      </c>
    </row>
    <row r="250" spans="2:12" ht="18" customHeight="1" x14ac:dyDescent="0.35">
      <c r="E250" s="114" t="s">
        <v>1981</v>
      </c>
      <c r="F250" s="200" t="s">
        <v>1867</v>
      </c>
      <c r="G250" s="115" t="s">
        <v>1982</v>
      </c>
      <c r="H250" s="228">
        <f>IF(ISERROR(VLOOKUP(E250,'ARALIK 2015 MİZAN'!B:J,9,0)=TRUE),0,(VLOOKUP(E250,'ARALIK 2015 MİZAN'!B:J,9,0)))</f>
        <v>64042</v>
      </c>
    </row>
    <row r="251" spans="2:12" ht="18" customHeight="1" x14ac:dyDescent="0.35">
      <c r="E251" s="114" t="s">
        <v>1987</v>
      </c>
      <c r="F251" s="200" t="s">
        <v>1867</v>
      </c>
      <c r="G251" s="115" t="s">
        <v>1966</v>
      </c>
      <c r="H251" s="228">
        <f>IF(ISERROR(VLOOKUP(E251,'ARALIK 2015 MİZAN'!B:J,9,0)=TRUE),0,(VLOOKUP(E251,'ARALIK 2015 MİZAN'!B:J,9,0)))</f>
        <v>1001.26</v>
      </c>
      <c r="I251" s="183"/>
      <c r="J251" s="15"/>
      <c r="K251" s="16"/>
      <c r="L251" s="4"/>
    </row>
    <row r="252" spans="2:12" x14ac:dyDescent="0.35">
      <c r="E252" s="194" t="s">
        <v>1988</v>
      </c>
      <c r="F252" s="121" t="s">
        <v>1867</v>
      </c>
      <c r="G252" s="191" t="s">
        <v>1966</v>
      </c>
      <c r="H252" s="188">
        <f>IF(ISERROR(VLOOKUP(E252,'ARALIK 2015 MİZAN'!B:J,9,0)=TRUE),0,(VLOOKUP(E252,'ARALIK 2015 MİZAN'!B:J,9,0)))</f>
        <v>150.44999999999999</v>
      </c>
      <c r="I252" s="319">
        <f>SUM(H253:H255)-H252</f>
        <v>0</v>
      </c>
      <c r="J252" s="15"/>
      <c r="K252" s="14"/>
    </row>
    <row r="253" spans="2:12" x14ac:dyDescent="0.35">
      <c r="E253" s="114" t="s">
        <v>1989</v>
      </c>
      <c r="F253" s="200" t="s">
        <v>1867</v>
      </c>
      <c r="G253" s="115" t="s">
        <v>1968</v>
      </c>
      <c r="H253" s="228">
        <f>IF(ISERROR(VLOOKUP(E253,'ARALIK 2015 MİZAN'!B:J,9,0)=TRUE),0,(VLOOKUP(E253,'ARALIK 2015 MİZAN'!B:J,9,0)))</f>
        <v>150</v>
      </c>
      <c r="I253" s="183"/>
      <c r="J253" s="15"/>
      <c r="K253" s="14"/>
    </row>
    <row r="254" spans="2:12" x14ac:dyDescent="0.35">
      <c r="E254" s="349" t="s">
        <v>3024</v>
      </c>
      <c r="F254" s="200" t="s">
        <v>1867</v>
      </c>
      <c r="G254" s="115" t="s">
        <v>2795</v>
      </c>
      <c r="H254" s="228">
        <f>IF(ISERROR(VLOOKUP(E254,'ARALIK 2015 MİZAN'!B:J,9,0)=TRUE),0,(VLOOKUP(E254,'ARALIK 2015 MİZAN'!B:J,9,0)))</f>
        <v>0</v>
      </c>
      <c r="I254" s="183"/>
      <c r="J254" s="15"/>
      <c r="K254" s="14"/>
    </row>
    <row r="255" spans="2:12" x14ac:dyDescent="0.35">
      <c r="E255" s="114" t="s">
        <v>1990</v>
      </c>
      <c r="F255" s="200" t="s">
        <v>1867</v>
      </c>
      <c r="G255" s="115" t="s">
        <v>793</v>
      </c>
      <c r="H255" s="228">
        <f>IF(ISERROR(VLOOKUP(E255,'ARALIK 2015 MİZAN'!B:J,9,0)=TRUE),0,(VLOOKUP(E255,'ARALIK 2015 MİZAN'!B:J,9,0)))</f>
        <v>0.45</v>
      </c>
      <c r="I255" s="183"/>
      <c r="J255" s="15"/>
      <c r="K255" s="9"/>
      <c r="L255" s="4"/>
    </row>
    <row r="256" spans="2:12" x14ac:dyDescent="0.35">
      <c r="I256" s="183"/>
      <c r="J256" s="15"/>
    </row>
    <row r="257" spans="1:13" x14ac:dyDescent="0.35">
      <c r="A257" s="8" t="s">
        <v>706</v>
      </c>
      <c r="B257" s="107" t="s">
        <v>1398</v>
      </c>
      <c r="I257" s="183"/>
      <c r="J257" s="15"/>
    </row>
    <row r="258" spans="1:13" ht="20.25" thickBot="1" x14ac:dyDescent="0.4">
      <c r="B258" s="15" t="s">
        <v>544</v>
      </c>
      <c r="I258" s="179"/>
      <c r="J258" s="15"/>
    </row>
    <row r="259" spans="1:13" ht="9" customHeight="1" thickTop="1" x14ac:dyDescent="0.35"/>
    <row r="260" spans="1:13" ht="20.25" thickBot="1" x14ac:dyDescent="0.4">
      <c r="C260" s="17" t="s">
        <v>545</v>
      </c>
      <c r="I260" s="179">
        <v>0</v>
      </c>
    </row>
    <row r="261" spans="1:13" ht="7.5" customHeight="1" thickTop="1" x14ac:dyDescent="0.35">
      <c r="K261" s="9"/>
      <c r="L261" s="4"/>
    </row>
    <row r="262" spans="1:13" ht="20.25" thickBot="1" x14ac:dyDescent="0.4">
      <c r="C262" s="17" t="s">
        <v>546</v>
      </c>
      <c r="I262" s="179">
        <v>0</v>
      </c>
      <c r="K262" s="9"/>
      <c r="L262" s="4"/>
    </row>
    <row r="263" spans="1:13" ht="10.5" customHeight="1" thickTop="1" x14ac:dyDescent="0.35">
      <c r="I263" s="326"/>
      <c r="K263" s="9"/>
      <c r="L263" s="4"/>
    </row>
    <row r="264" spans="1:13" ht="20.25" thickBot="1" x14ac:dyDescent="0.4">
      <c r="C264" s="17" t="s">
        <v>540</v>
      </c>
      <c r="I264" s="179">
        <f>+H266+H267+H268</f>
        <v>43719.519999999997</v>
      </c>
      <c r="K264" s="9"/>
      <c r="L264" s="4"/>
    </row>
    <row r="265" spans="1:13" ht="4.5" customHeight="1" thickTop="1" x14ac:dyDescent="0.35">
      <c r="I265" s="326"/>
      <c r="K265" s="9"/>
      <c r="L265" s="4"/>
    </row>
    <row r="266" spans="1:13" x14ac:dyDescent="0.35">
      <c r="E266" s="194" t="s">
        <v>2071</v>
      </c>
      <c r="F266" s="121" t="s">
        <v>1867</v>
      </c>
      <c r="G266" s="191" t="s">
        <v>2072</v>
      </c>
      <c r="H266" s="188">
        <f>IF(ISERROR(VLOOKUP(E266,'ARALIK 2015 MİZAN'!B:J,8,0)=TRUE),0,(VLOOKUP(E266,'ARALIK 2015 MİZAN'!B:J,8,0)))</f>
        <v>43719.519999999997</v>
      </c>
      <c r="I266" s="326"/>
      <c r="K266" s="9"/>
      <c r="L266" s="4"/>
    </row>
    <row r="267" spans="1:13" x14ac:dyDescent="0.35">
      <c r="E267" s="194" t="s">
        <v>2077</v>
      </c>
      <c r="F267" s="121" t="s">
        <v>1867</v>
      </c>
      <c r="G267" s="191" t="s">
        <v>2072</v>
      </c>
      <c r="H267" s="188">
        <f>IF(ISERROR(VLOOKUP(E267,'ARALIK 2015 MİZAN'!B:J,8,0)=TRUE),0,(VLOOKUP(E267,'ARALIK 2015 MİZAN'!B:J,8,0)))</f>
        <v>0</v>
      </c>
      <c r="I267" s="326"/>
      <c r="K267" s="9"/>
      <c r="L267" s="4"/>
    </row>
    <row r="268" spans="1:13" x14ac:dyDescent="0.35">
      <c r="C268" s="417"/>
      <c r="E268" s="194"/>
      <c r="F268" s="121"/>
      <c r="G268" s="191"/>
      <c r="H268" s="188"/>
      <c r="I268" s="326"/>
      <c r="K268" s="9"/>
      <c r="L268" s="4"/>
    </row>
    <row r="269" spans="1:13" s="142" customFormat="1" ht="12.75" customHeight="1" x14ac:dyDescent="0.35">
      <c r="B269" s="180"/>
      <c r="C269" s="180"/>
      <c r="E269" s="215"/>
      <c r="F269" s="204"/>
      <c r="G269" s="192"/>
      <c r="H269" s="216"/>
      <c r="I269" s="326"/>
      <c r="K269" s="9"/>
      <c r="L269" s="4"/>
      <c r="M269"/>
    </row>
    <row r="270" spans="1:13" ht="20.25" thickBot="1" x14ac:dyDescent="0.4">
      <c r="B270" s="15" t="s">
        <v>547</v>
      </c>
      <c r="F270" s="203"/>
      <c r="I270" s="179">
        <f>+H272</f>
        <v>9504410.2899999991</v>
      </c>
      <c r="K270" s="9"/>
      <c r="L270" s="4"/>
    </row>
    <row r="271" spans="1:13" ht="7.5" customHeight="1" thickTop="1" x14ac:dyDescent="0.35">
      <c r="E271" s="9"/>
      <c r="F271" s="203"/>
      <c r="I271" s="326"/>
    </row>
    <row r="272" spans="1:13" x14ac:dyDescent="0.35">
      <c r="E272" s="194" t="s">
        <v>2082</v>
      </c>
      <c r="F272" s="121" t="s">
        <v>1867</v>
      </c>
      <c r="G272" s="191" t="s">
        <v>2083</v>
      </c>
      <c r="H272" s="188">
        <f>IF(ISERROR(VLOOKUP(E272,'ARALIK 2015 MİZAN'!B:J,8,0)=TRUE),0,(VLOOKUP(E272,'ARALIK 2015 MİZAN'!B:J,8,0)))</f>
        <v>9504410.2899999991</v>
      </c>
      <c r="I272" s="326"/>
    </row>
    <row r="273" spans="1:11" x14ac:dyDescent="0.35">
      <c r="E273" s="109" t="s">
        <v>2084</v>
      </c>
      <c r="F273" s="197" t="s">
        <v>1867</v>
      </c>
      <c r="G273" s="110" t="s">
        <v>2085</v>
      </c>
      <c r="H273" s="228">
        <f>IF(ISERROR(VLOOKUP(E273,'ARALIK 2015 MİZAN'!B:J,8,0)=TRUE),0,(VLOOKUP(E273,'ARALIK 2015 MİZAN'!B:J,8,0)))</f>
        <v>9351509.8800000008</v>
      </c>
      <c r="I273" s="326"/>
    </row>
    <row r="274" spans="1:11" x14ac:dyDescent="0.35">
      <c r="E274" s="109" t="s">
        <v>2089</v>
      </c>
      <c r="F274" s="197" t="s">
        <v>1867</v>
      </c>
      <c r="G274" s="110" t="s">
        <v>1052</v>
      </c>
      <c r="H274" s="228">
        <f>IF(ISERROR(VLOOKUP(E274,'ARALIK 2015 MİZAN'!B:J,8,0)=TRUE),0,(VLOOKUP(E274,'ARALIK 2015 MİZAN'!B:J,8,0)))</f>
        <v>152900.41</v>
      </c>
      <c r="I274" s="326"/>
    </row>
    <row r="275" spans="1:11" x14ac:dyDescent="0.35">
      <c r="E275" s="109"/>
      <c r="F275" s="197"/>
      <c r="G275" s="110"/>
      <c r="H275" s="111"/>
      <c r="I275" s="326"/>
    </row>
    <row r="276" spans="1:11" ht="20.25" thickBot="1" x14ac:dyDescent="0.4">
      <c r="B276" s="15" t="s">
        <v>2517</v>
      </c>
      <c r="I276" s="179">
        <f>SUM(I279:I305)</f>
        <v>4020945.84</v>
      </c>
    </row>
    <row r="277" spans="1:11" ht="20.25" thickTop="1" x14ac:dyDescent="0.35">
      <c r="E277" s="240" t="s">
        <v>1993</v>
      </c>
      <c r="F277" s="241" t="s">
        <v>1867</v>
      </c>
      <c r="G277" s="242" t="s">
        <v>1994</v>
      </c>
      <c r="H277" s="243">
        <f>IF(ISERROR(VLOOKUP(E277,'ARALIK 2015 MİZAN'!B:J,8,0)=TRUE),0,(VLOOKUP(E277,'ARALIK 2015 MİZAN'!B:J,8,0)))</f>
        <v>4020945.84</v>
      </c>
      <c r="I277" s="326"/>
    </row>
    <row r="278" spans="1:11" ht="20.25" thickBot="1" x14ac:dyDescent="0.4">
      <c r="E278" s="244"/>
      <c r="F278" s="245"/>
      <c r="G278" s="246" t="s">
        <v>555</v>
      </c>
      <c r="H278" s="247">
        <f>+H277-I276</f>
        <v>0</v>
      </c>
    </row>
    <row r="279" spans="1:11" s="68" customFormat="1" ht="15" customHeight="1" x14ac:dyDescent="0.3">
      <c r="A279" s="67"/>
      <c r="B279" s="238" t="s">
        <v>1831</v>
      </c>
      <c r="C279" s="67"/>
      <c r="D279" s="67"/>
      <c r="E279" s="67"/>
      <c r="F279" s="67"/>
      <c r="G279" s="67"/>
      <c r="H279" s="67"/>
      <c r="I279" s="188">
        <f>SUM(H280:H287)</f>
        <v>3460217.66</v>
      </c>
    </row>
    <row r="280" spans="1:11" s="68" customFormat="1" ht="20.25" customHeight="1" x14ac:dyDescent="0.25">
      <c r="A280" s="67"/>
      <c r="B280" s="67"/>
      <c r="C280" s="67"/>
      <c r="D280" s="67"/>
      <c r="E280" s="209" t="s">
        <v>1997</v>
      </c>
      <c r="F280" s="119" t="s">
        <v>1867</v>
      </c>
      <c r="G280" s="119" t="s">
        <v>1998</v>
      </c>
      <c r="H280" s="228">
        <f>IF(ISERROR(VLOOKUP(E280,'ARALIK 2015 MİZAN'!B:J,8,0)=TRUE),0,(VLOOKUP(E280,'ARALIK 2015 MİZAN'!B:J,8,0)))</f>
        <v>2465062.4</v>
      </c>
      <c r="I280" s="236"/>
    </row>
    <row r="281" spans="1:11" s="68" customFormat="1" ht="20.25" customHeight="1" x14ac:dyDescent="0.25">
      <c r="A281" s="67"/>
      <c r="B281" s="67"/>
      <c r="C281" s="67"/>
      <c r="D281" s="67"/>
      <c r="E281" s="209" t="s">
        <v>2002</v>
      </c>
      <c r="F281" s="119" t="s">
        <v>1867</v>
      </c>
      <c r="G281" s="119" t="s">
        <v>2003</v>
      </c>
      <c r="H281" s="228">
        <f>IF(ISERROR(VLOOKUP(E281,'ARALIK 2015 MİZAN'!B:J,8,0)=TRUE),0,(VLOOKUP(E281,'ARALIK 2015 MİZAN'!B:J,8,0)))-H304</f>
        <v>132441.29</v>
      </c>
      <c r="I281" s="236"/>
    </row>
    <row r="282" spans="1:11" s="68" customFormat="1" ht="20.25" customHeight="1" x14ac:dyDescent="0.25">
      <c r="A282" s="67"/>
      <c r="B282" s="67"/>
      <c r="C282" s="67"/>
      <c r="D282" s="67"/>
      <c r="E282" s="209" t="s">
        <v>2030</v>
      </c>
      <c r="F282" s="119" t="s">
        <v>1867</v>
      </c>
      <c r="G282" s="119" t="s">
        <v>2031</v>
      </c>
      <c r="H282" s="228">
        <f>IF(ISERROR(VLOOKUP(E282,'ARALIK 2015 MİZAN'!B:J,8,0)=TRUE),0,(VLOOKUP(E282,'ARALIK 2015 MİZAN'!B:J,8,0)))</f>
        <v>7625</v>
      </c>
      <c r="I282" s="236"/>
    </row>
    <row r="283" spans="1:11" s="68" customFormat="1" ht="20.25" customHeight="1" x14ac:dyDescent="0.25">
      <c r="A283" s="67"/>
      <c r="B283" s="67"/>
      <c r="C283" s="67"/>
      <c r="D283" s="67"/>
      <c r="E283" s="209" t="s">
        <v>2020</v>
      </c>
      <c r="F283" s="119" t="s">
        <v>1867</v>
      </c>
      <c r="G283" s="119" t="s">
        <v>2021</v>
      </c>
      <c r="H283" s="311">
        <f>IF(ISERROR(VLOOKUP(E283,'ARALIK 2015 MİZAN'!B:J,8,0)=TRUE),0,(VLOOKUP(E283,'ARALIK 2015 MİZAN'!B:J,8,0)))</f>
        <v>809954.07</v>
      </c>
      <c r="I283" s="236"/>
    </row>
    <row r="284" spans="1:11" s="68" customFormat="1" ht="20.25" customHeight="1" x14ac:dyDescent="0.25">
      <c r="A284" s="67"/>
      <c r="B284" s="67"/>
      <c r="C284" s="67"/>
      <c r="D284" s="67"/>
      <c r="E284" s="569" t="s">
        <v>3310</v>
      </c>
      <c r="F284" s="119" t="s">
        <v>1867</v>
      </c>
      <c r="G284" s="119" t="s">
        <v>3309</v>
      </c>
      <c r="H284" s="311">
        <f>IF(ISERROR(VLOOKUP(E284,'ARALIK 2015 MİZAN'!B:J,8,0)=TRUE),0,(VLOOKUP(E284,'ARALIK 2015 MİZAN'!B:J,8,0)))</f>
        <v>10305.99</v>
      </c>
      <c r="I284" s="236"/>
    </row>
    <row r="285" spans="1:11" s="68" customFormat="1" ht="20.25" customHeight="1" x14ac:dyDescent="0.25">
      <c r="A285" s="67"/>
      <c r="B285" s="67"/>
      <c r="C285" s="67"/>
      <c r="D285" s="67"/>
      <c r="E285" s="209" t="s">
        <v>275</v>
      </c>
      <c r="F285" s="119" t="s">
        <v>1867</v>
      </c>
      <c r="G285" s="119" t="s">
        <v>276</v>
      </c>
      <c r="H285" s="228">
        <f>IF(ISERROR(VLOOKUP(E285,'ARALIK 2015 MİZAN'!B:J,8,0)=TRUE),0,(VLOOKUP(E285,'ARALIK 2015 MİZAN'!B:J,8,0)))</f>
        <v>0</v>
      </c>
      <c r="I285" s="236"/>
      <c r="K285" s="342"/>
    </row>
    <row r="286" spans="1:11" s="68" customFormat="1" ht="20.25" customHeight="1" x14ac:dyDescent="0.25">
      <c r="A286" s="67"/>
      <c r="B286" s="67"/>
      <c r="C286" s="67"/>
      <c r="D286" s="67"/>
      <c r="E286" s="209" t="s">
        <v>279</v>
      </c>
      <c r="F286" s="119" t="s">
        <v>1867</v>
      </c>
      <c r="G286" s="119" t="s">
        <v>3352</v>
      </c>
      <c r="H286" s="228">
        <f>IF(ISERROR(VLOOKUP(E286,'ARALIK 2015 MİZAN'!B:J,8,0)=TRUE),0,(VLOOKUP(E286,'ARALIK 2015 MİZAN'!B:J,8,0)))</f>
        <v>17580</v>
      </c>
      <c r="I286" s="236"/>
      <c r="K286" s="342"/>
    </row>
    <row r="287" spans="1:11" s="68" customFormat="1" ht="20.25" customHeight="1" x14ac:dyDescent="0.25">
      <c r="A287" s="67"/>
      <c r="B287" s="67"/>
      <c r="C287" s="67"/>
      <c r="D287" s="67"/>
      <c r="E287" s="209" t="s">
        <v>2802</v>
      </c>
      <c r="F287" s="119"/>
      <c r="G287" s="119"/>
      <c r="H287" s="228">
        <f>IF(ISERROR(VLOOKUP(E287,'ARALIK 2015 MİZAN'!B:J,8,0)=TRUE),0,(VLOOKUP(E287,'ARALIK 2015 MİZAN'!B:J,8,0)))</f>
        <v>17248.91</v>
      </c>
      <c r="I287" s="236"/>
      <c r="K287" s="342"/>
    </row>
    <row r="288" spans="1:11" s="68" customFormat="1" ht="20.25" customHeight="1" x14ac:dyDescent="0.25">
      <c r="A288" s="67"/>
      <c r="B288" s="67"/>
      <c r="C288" s="67"/>
      <c r="D288" s="67"/>
      <c r="E288" s="209"/>
      <c r="F288" s="119"/>
      <c r="G288" s="119"/>
      <c r="H288" s="310"/>
      <c r="I288" s="236"/>
      <c r="K288" s="342"/>
    </row>
    <row r="289" spans="1:10" s="68" customFormat="1" ht="15" customHeight="1" x14ac:dyDescent="0.3">
      <c r="A289" s="67"/>
      <c r="B289" s="238" t="s">
        <v>500</v>
      </c>
      <c r="C289" s="67"/>
      <c r="D289" s="67"/>
      <c r="E289" s="570"/>
      <c r="F289" s="570"/>
      <c r="G289" s="570"/>
      <c r="H289" s="67"/>
      <c r="I289" s="188">
        <f>+H290</f>
        <v>233353.9</v>
      </c>
    </row>
    <row r="290" spans="1:10" s="68" customFormat="1" ht="17.25" customHeight="1" x14ac:dyDescent="0.3">
      <c r="A290" s="67"/>
      <c r="B290" s="238"/>
      <c r="C290" s="67"/>
      <c r="D290" s="67"/>
      <c r="E290" s="209" t="s">
        <v>2012</v>
      </c>
      <c r="F290" s="119" t="s">
        <v>1867</v>
      </c>
      <c r="G290" s="119" t="s">
        <v>2013</v>
      </c>
      <c r="H290" s="228">
        <f>IF(ISERROR(VLOOKUP(E290,'ARALIK 2015 MİZAN'!B:J,8,0)=TRUE),0,(VLOOKUP(E290,'ARALIK 2015 MİZAN'!B:J,8,0)))</f>
        <v>233353.9</v>
      </c>
      <c r="I290" s="236"/>
    </row>
    <row r="291" spans="1:10" s="68" customFormat="1" ht="15" customHeight="1" x14ac:dyDescent="0.3">
      <c r="A291" s="67"/>
      <c r="B291" s="238" t="s">
        <v>501</v>
      </c>
      <c r="C291" s="67"/>
      <c r="D291" s="67"/>
      <c r="E291" s="570"/>
      <c r="F291" s="570"/>
      <c r="G291" s="570"/>
      <c r="H291" s="67"/>
      <c r="I291" s="188">
        <f>+H292</f>
        <v>104028.93</v>
      </c>
    </row>
    <row r="292" spans="1:10" s="68" customFormat="1" ht="17.25" customHeight="1" x14ac:dyDescent="0.3">
      <c r="A292" s="67"/>
      <c r="B292" s="238"/>
      <c r="C292" s="67"/>
      <c r="D292" s="67"/>
      <c r="E292" s="209" t="s">
        <v>273</v>
      </c>
      <c r="F292" s="119"/>
      <c r="G292" s="119" t="s">
        <v>552</v>
      </c>
      <c r="H292" s="228">
        <f>IF(ISERROR(VLOOKUP(E292,'ARALIK 2015 MİZAN'!B:J,8,0)=TRUE),0,(VLOOKUP(E292,'ARALIK 2015 MİZAN'!B:J,8,0)))</f>
        <v>104028.93</v>
      </c>
      <c r="I292" s="237"/>
    </row>
    <row r="293" spans="1:10" s="68" customFormat="1" ht="15" customHeight="1" x14ac:dyDescent="0.3">
      <c r="A293" s="67"/>
      <c r="B293" s="238" t="s">
        <v>1832</v>
      </c>
      <c r="C293" s="67"/>
      <c r="D293" s="67"/>
      <c r="E293" s="570"/>
      <c r="F293" s="570"/>
      <c r="G293" s="570"/>
      <c r="H293" s="67"/>
      <c r="I293" s="188">
        <f>+H294</f>
        <v>33775.65</v>
      </c>
    </row>
    <row r="294" spans="1:10" s="68" customFormat="1" ht="18" customHeight="1" x14ac:dyDescent="0.3">
      <c r="A294" s="67"/>
      <c r="B294" s="238"/>
      <c r="C294" s="67"/>
      <c r="D294" s="67"/>
      <c r="E294" s="209" t="s">
        <v>2026</v>
      </c>
      <c r="F294" s="119" t="s">
        <v>1867</v>
      </c>
      <c r="G294" s="119" t="s">
        <v>2027</v>
      </c>
      <c r="H294" s="228">
        <f>IF(ISERROR(VLOOKUP(E294,'ARALIK 2015 MİZAN'!B:J,8,0)=TRUE),0,(VLOOKUP(E294,'ARALIK 2015 MİZAN'!B:J,8,0)))</f>
        <v>33775.65</v>
      </c>
      <c r="I294" s="236"/>
    </row>
    <row r="295" spans="1:10" s="68" customFormat="1" ht="15" customHeight="1" x14ac:dyDescent="0.3">
      <c r="A295" s="67"/>
      <c r="B295" s="238" t="s">
        <v>1833</v>
      </c>
      <c r="C295" s="67"/>
      <c r="D295" s="67"/>
      <c r="E295" s="570"/>
      <c r="F295" s="570"/>
      <c r="G295" s="570"/>
      <c r="H295" s="67"/>
      <c r="I295" s="188">
        <f>SUM(H296:H298)</f>
        <v>13568.3</v>
      </c>
    </row>
    <row r="296" spans="1:10" s="68" customFormat="1" ht="17.25" customHeight="1" x14ac:dyDescent="0.3">
      <c r="A296" s="67"/>
      <c r="B296" s="238"/>
      <c r="C296" s="67"/>
      <c r="D296" s="67"/>
      <c r="E296" s="209" t="s">
        <v>2032</v>
      </c>
      <c r="F296" s="119" t="s">
        <v>1867</v>
      </c>
      <c r="G296" s="119" t="s">
        <v>2033</v>
      </c>
      <c r="H296" s="228">
        <f>IF(ISERROR(VLOOKUP(E296,'ARALIK 2015 MİZAN'!B:J,8,0)=TRUE),0,(VLOOKUP(E296,'ARALIK 2015 MİZAN'!B:J,8,0)))-H286</f>
        <v>13273.3</v>
      </c>
      <c r="I296" s="236"/>
    </row>
    <row r="297" spans="1:10" s="68" customFormat="1" ht="17.25" customHeight="1" x14ac:dyDescent="0.3">
      <c r="A297" s="67"/>
      <c r="B297" s="238"/>
      <c r="C297" s="67"/>
      <c r="D297" s="67"/>
      <c r="E297" s="209" t="s">
        <v>3559</v>
      </c>
      <c r="F297" s="119" t="s">
        <v>1867</v>
      </c>
      <c r="G297" s="119" t="s">
        <v>3656</v>
      </c>
      <c r="H297" s="350">
        <f>IF(ISERROR(VLOOKUP(E297,'ARALIK 2015 MİZAN'!B:J,8,0)=TRUE),0,(VLOOKUP(E297,'ARALIK 2015 MİZAN'!B:J,8,0)))</f>
        <v>295</v>
      </c>
      <c r="I297" s="236"/>
    </row>
    <row r="298" spans="1:10" s="68" customFormat="1" ht="17.25" customHeight="1" x14ac:dyDescent="0.3">
      <c r="A298" s="67"/>
      <c r="B298" s="238"/>
      <c r="C298" s="67"/>
      <c r="D298" s="67"/>
      <c r="E298" s="571" t="s">
        <v>554</v>
      </c>
      <c r="F298" s="119"/>
      <c r="G298" s="119"/>
      <c r="H298" s="239">
        <f>-I299</f>
        <v>0</v>
      </c>
      <c r="I298" s="236"/>
    </row>
    <row r="299" spans="1:10" s="68" customFormat="1" ht="15" customHeight="1" x14ac:dyDescent="0.3">
      <c r="A299" s="67"/>
      <c r="B299" s="238" t="s">
        <v>554</v>
      </c>
      <c r="C299" s="67"/>
      <c r="D299" s="67"/>
      <c r="E299" s="67"/>
      <c r="F299" s="67"/>
      <c r="G299" s="67"/>
      <c r="H299" s="67"/>
      <c r="I299" s="232">
        <v>0</v>
      </c>
      <c r="J299" s="237" t="s">
        <v>553</v>
      </c>
    </row>
    <row r="300" spans="1:10" s="68" customFormat="1" ht="15" customHeight="1" x14ac:dyDescent="0.3">
      <c r="A300" s="67"/>
      <c r="B300" s="238" t="s">
        <v>1834</v>
      </c>
      <c r="C300" s="67"/>
      <c r="D300" s="67"/>
      <c r="E300" s="67"/>
      <c r="F300" s="67"/>
      <c r="G300" s="67"/>
      <c r="H300" s="67"/>
      <c r="I300" s="188">
        <f>SUM(H301:H304)</f>
        <v>176001.4</v>
      </c>
    </row>
    <row r="301" spans="1:10" s="68" customFormat="1" ht="16.5" customHeight="1" x14ac:dyDescent="0.25">
      <c r="A301" s="67"/>
      <c r="B301" s="67"/>
      <c r="C301" s="67"/>
      <c r="D301" s="67"/>
      <c r="E301" s="209" t="s">
        <v>2016</v>
      </c>
      <c r="F301" s="119" t="s">
        <v>1867</v>
      </c>
      <c r="G301" s="119" t="s">
        <v>2017</v>
      </c>
      <c r="H301" s="228">
        <f>IF(ISERROR(VLOOKUP(E301,'ARALIK 2015 MİZAN'!B:J,8,0)=TRUE),0,(VLOOKUP(E301,'ARALIK 2015 MİZAN'!B:J,8,0)))</f>
        <v>47726.77</v>
      </c>
      <c r="I301" s="236"/>
    </row>
    <row r="302" spans="1:10" s="68" customFormat="1" ht="16.5" customHeight="1" x14ac:dyDescent="0.25">
      <c r="A302" s="67"/>
      <c r="B302" s="67"/>
      <c r="C302" s="67"/>
      <c r="D302" s="67"/>
      <c r="E302" s="209" t="s">
        <v>2014</v>
      </c>
      <c r="F302" s="119" t="s">
        <v>1867</v>
      </c>
      <c r="G302" s="119" t="s">
        <v>2015</v>
      </c>
      <c r="H302" s="228">
        <f>IF(ISERROR(VLOOKUP(E302,'ARALIK 2015 MİZAN'!B:J,8,0)=TRUE),0,(VLOOKUP(E302,'ARALIK 2015 MİZAN'!B:J,8,0)))</f>
        <v>47317.57</v>
      </c>
      <c r="I302" s="236"/>
    </row>
    <row r="303" spans="1:10" s="68" customFormat="1" ht="16.5" customHeight="1" x14ac:dyDescent="0.3">
      <c r="A303" s="67"/>
      <c r="B303" s="238"/>
      <c r="C303" s="67"/>
      <c r="D303" s="67"/>
      <c r="E303" s="209" t="s">
        <v>2018</v>
      </c>
      <c r="F303" s="119" t="s">
        <v>1867</v>
      </c>
      <c r="G303" s="119" t="s">
        <v>2019</v>
      </c>
      <c r="H303" s="228">
        <f>IF(ISERROR(VLOOKUP(E303,'ARALIK 2015 MİZAN'!B:J,8,0)=TRUE),0,(VLOOKUP(E303,'ARALIK 2015 MİZAN'!B:J,8,0)))</f>
        <v>4895.0600000000004</v>
      </c>
      <c r="I303" s="236"/>
    </row>
    <row r="304" spans="1:10" s="68" customFormat="1" ht="16.5" customHeight="1" x14ac:dyDescent="0.3">
      <c r="A304" s="67"/>
      <c r="B304" s="238"/>
      <c r="C304" s="67"/>
      <c r="D304" s="67"/>
      <c r="E304" s="209" t="s">
        <v>2796</v>
      </c>
      <c r="F304" s="119" t="s">
        <v>1867</v>
      </c>
      <c r="G304" s="119" t="s">
        <v>2797</v>
      </c>
      <c r="H304" s="228">
        <f>IF(ISERROR(VLOOKUP(E304,'ARALIK 2015 MİZAN'!B:J,8,0)=TRUE),0,(VLOOKUP(E304,'ARALIK 2015 MİZAN'!B:J,8,0)))</f>
        <v>76062</v>
      </c>
      <c r="I304" s="236"/>
    </row>
    <row r="305" spans="1:11" s="68" customFormat="1" ht="16.5" customHeight="1" x14ac:dyDescent="0.3">
      <c r="A305" s="67"/>
      <c r="B305" s="238"/>
      <c r="C305" s="67" t="s">
        <v>3351</v>
      </c>
      <c r="D305" s="67"/>
      <c r="E305" s="209"/>
      <c r="F305" s="119"/>
      <c r="G305" s="119"/>
      <c r="H305" s="228"/>
      <c r="I305" s="188">
        <v>0</v>
      </c>
    </row>
    <row r="306" spans="1:11" s="68" customFormat="1" ht="15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362"/>
    </row>
    <row r="307" spans="1:11" ht="20.25" thickBot="1" x14ac:dyDescent="0.4">
      <c r="B307" s="15" t="s">
        <v>2518</v>
      </c>
      <c r="I307" s="179">
        <f>+H309</f>
        <v>654618.16</v>
      </c>
      <c r="K307" s="68"/>
    </row>
    <row r="308" spans="1:11" ht="8.25" customHeight="1" thickTop="1" x14ac:dyDescent="0.35">
      <c r="I308" s="326"/>
      <c r="K308" s="68"/>
    </row>
    <row r="309" spans="1:11" x14ac:dyDescent="0.35">
      <c r="E309" s="194" t="s">
        <v>2093</v>
      </c>
      <c r="F309" s="121" t="s">
        <v>1867</v>
      </c>
      <c r="G309" s="191" t="s">
        <v>2094</v>
      </c>
      <c r="H309" s="188">
        <f>SUM(H310:H312)</f>
        <v>654618.16</v>
      </c>
      <c r="I309" s="326"/>
      <c r="K309" s="68"/>
    </row>
    <row r="310" spans="1:11" x14ac:dyDescent="0.35">
      <c r="E310" s="109" t="s">
        <v>2095</v>
      </c>
      <c r="F310" s="197" t="s">
        <v>1867</v>
      </c>
      <c r="G310" s="110" t="s">
        <v>2096</v>
      </c>
      <c r="H310" s="228">
        <f>IF(ISERROR(VLOOKUP(E310,'ARALIK 2015 MİZAN'!B:J,8,0)=TRUE),0,(VLOOKUP(E310,'ARALIK 2015 MİZAN'!B:J,8,0)))</f>
        <v>654356.16</v>
      </c>
      <c r="I310" s="326"/>
      <c r="K310" s="68"/>
    </row>
    <row r="311" spans="1:11" ht="18" customHeight="1" x14ac:dyDescent="0.35">
      <c r="E311" s="109" t="s">
        <v>305</v>
      </c>
      <c r="F311" s="197" t="s">
        <v>1867</v>
      </c>
      <c r="G311" s="110" t="s">
        <v>2096</v>
      </c>
      <c r="H311" s="228">
        <f>IF(ISERROR(VLOOKUP(E311,'ARALIK 2015 MİZAN'!B:J,8,0)=TRUE),0,(VLOOKUP(E311,'ARALIK 2015 MİZAN'!B:J,8,0)))</f>
        <v>0</v>
      </c>
      <c r="I311" s="326"/>
      <c r="K311" s="68"/>
    </row>
    <row r="312" spans="1:11" ht="18" customHeight="1" x14ac:dyDescent="0.35">
      <c r="E312" s="430" t="s">
        <v>3316</v>
      </c>
      <c r="F312" s="197" t="s">
        <v>1867</v>
      </c>
      <c r="G312" s="110"/>
      <c r="H312" s="228">
        <f>IF(ISERROR(VLOOKUP(E312,'ARALIK 2015 MİZAN'!B:J,8,0)=TRUE),0,(VLOOKUP(E312,'ARALIK 2015 MİZAN'!B:J,8,0)))</f>
        <v>262</v>
      </c>
      <c r="I312" s="326"/>
    </row>
    <row r="313" spans="1:11" ht="20.25" thickBot="1" x14ac:dyDescent="0.4">
      <c r="B313" s="15" t="s">
        <v>2519</v>
      </c>
      <c r="I313" s="179">
        <f>+H315</f>
        <v>476080.58</v>
      </c>
    </row>
    <row r="314" spans="1:11" ht="18.75" customHeight="1" thickTop="1" x14ac:dyDescent="0.35">
      <c r="I314" s="326"/>
    </row>
    <row r="315" spans="1:11" x14ac:dyDescent="0.35">
      <c r="E315" s="194" t="s">
        <v>2078</v>
      </c>
      <c r="F315" s="121" t="s">
        <v>1867</v>
      </c>
      <c r="G315" s="191" t="s">
        <v>2079</v>
      </c>
      <c r="H315" s="188">
        <f>IF(ISERROR(VLOOKUP(E315,'ARALIK 2015 MİZAN'!$B$1:J2095,8,0)=TRUE),0,(VLOOKUP(E315,'ARALIK 2015 MİZAN'!$B$1:J2095,8,0)))</f>
        <v>476080.58</v>
      </c>
      <c r="I315" s="326"/>
    </row>
    <row r="316" spans="1:11" x14ac:dyDescent="0.35">
      <c r="E316" s="109" t="s">
        <v>2080</v>
      </c>
      <c r="F316" s="197" t="s">
        <v>1867</v>
      </c>
      <c r="G316" s="110" t="s">
        <v>963</v>
      </c>
      <c r="H316" s="228">
        <f>IF(ISERROR(VLOOKUP(E316,'ARALIK 2015 MİZAN'!B:J,8,0)=TRUE),0,(VLOOKUP(E316,'ARALIK 2015 MİZAN'!B:J,8,0)))</f>
        <v>272779.56</v>
      </c>
      <c r="I316" s="326"/>
    </row>
    <row r="317" spans="1:11" x14ac:dyDescent="0.35">
      <c r="E317" s="109" t="s">
        <v>2081</v>
      </c>
      <c r="F317" s="197" t="s">
        <v>1867</v>
      </c>
      <c r="G317" s="110" t="s">
        <v>974</v>
      </c>
      <c r="H317" s="228">
        <f>IF(ISERROR(VLOOKUP(E317,'ARALIK 2015 MİZAN'!B:J,8,0)=TRUE),0,(VLOOKUP(E317,'ARALIK 2015 MİZAN'!B:J,8,0)))</f>
        <v>203301.02</v>
      </c>
      <c r="I317" s="326"/>
    </row>
    <row r="318" spans="1:11" x14ac:dyDescent="0.35">
      <c r="I318" s="326"/>
    </row>
    <row r="319" spans="1:11" x14ac:dyDescent="0.35">
      <c r="H319" s="370"/>
      <c r="I319" s="326"/>
    </row>
    <row r="320" spans="1:11" x14ac:dyDescent="0.35">
      <c r="I320" s="326"/>
    </row>
    <row r="321" spans="2:9" x14ac:dyDescent="0.35">
      <c r="I321" s="326"/>
    </row>
    <row r="322" spans="2:9" ht="20.25" thickBot="1" x14ac:dyDescent="0.4">
      <c r="B322" s="15" t="s">
        <v>2520</v>
      </c>
      <c r="I322" s="179">
        <f>+H324</f>
        <v>45436.619999999995</v>
      </c>
    </row>
    <row r="323" spans="2:9" ht="6.75" customHeight="1" thickTop="1" x14ac:dyDescent="0.35">
      <c r="I323" s="326"/>
    </row>
    <row r="324" spans="2:9" x14ac:dyDescent="0.35">
      <c r="E324" s="194" t="s">
        <v>2046</v>
      </c>
      <c r="F324" s="121" t="s">
        <v>1867</v>
      </c>
      <c r="G324" s="191" t="s">
        <v>2047</v>
      </c>
      <c r="H324" s="188">
        <f>SUM(H325:H333)</f>
        <v>45436.619999999995</v>
      </c>
      <c r="I324" s="363"/>
    </row>
    <row r="325" spans="2:9" x14ac:dyDescent="0.35">
      <c r="E325" s="114" t="s">
        <v>2048</v>
      </c>
      <c r="F325" s="200" t="s">
        <v>1867</v>
      </c>
      <c r="G325" s="115" t="s">
        <v>2049</v>
      </c>
      <c r="H325" s="228">
        <f>IF(ISERROR(VLOOKUP(E325,'ARALIK 2015 MİZAN'!B:J,8,0)=TRUE),0,(VLOOKUP(E325,'ARALIK 2015 MİZAN'!B:J,8,0)))</f>
        <v>2302.96</v>
      </c>
    </row>
    <row r="326" spans="2:9" x14ac:dyDescent="0.35">
      <c r="E326" s="114" t="s">
        <v>2051</v>
      </c>
      <c r="F326" s="200" t="s">
        <v>1867</v>
      </c>
      <c r="G326" s="115" t="s">
        <v>2052</v>
      </c>
      <c r="H326" s="228">
        <f>IF(ISERROR(VLOOKUP(E326,'ARALIK 2015 MİZAN'!B:J,8,0)=TRUE),0,(VLOOKUP(E326,'ARALIK 2015 MİZAN'!B:J,8,0)))</f>
        <v>391.97</v>
      </c>
    </row>
    <row r="327" spans="2:9" x14ac:dyDescent="0.35">
      <c r="E327" s="114" t="s">
        <v>2053</v>
      </c>
      <c r="F327" s="200" t="s">
        <v>1867</v>
      </c>
      <c r="G327" s="115" t="s">
        <v>2054</v>
      </c>
      <c r="H327" s="228">
        <f>IF(ISERROR(VLOOKUP(E327,'ARALIK 2015 MİZAN'!B:J,8,0)=TRUE),0,(VLOOKUP(E327,'ARALIK 2015 MİZAN'!B:J,8,0)))</f>
        <v>4100.32</v>
      </c>
      <c r="I327" s="250"/>
    </row>
    <row r="328" spans="2:9" x14ac:dyDescent="0.35">
      <c r="E328" s="114" t="s">
        <v>2055</v>
      </c>
      <c r="F328" s="200" t="s">
        <v>1867</v>
      </c>
      <c r="G328" s="115" t="s">
        <v>2056</v>
      </c>
      <c r="H328" s="367">
        <f>IF(ISERROR(VLOOKUP(E328,'ARALIK 2015 MİZAN'!B:J,8,0)=TRUE),0,(VLOOKUP(E328,'ARALIK 2015 MİZAN'!B:J,8,0)))</f>
        <v>1851.4</v>
      </c>
      <c r="I328" s="250"/>
    </row>
    <row r="329" spans="2:9" x14ac:dyDescent="0.35">
      <c r="E329" s="114" t="s">
        <v>2057</v>
      </c>
      <c r="F329" s="200" t="s">
        <v>1867</v>
      </c>
      <c r="G329" s="115" t="s">
        <v>2058</v>
      </c>
      <c r="H329" s="228">
        <f>IF(ISERROR(VLOOKUP(E329,'ARALIK 2015 MİZAN'!B:J,8,0)=TRUE),0,(VLOOKUP(E329,'ARALIK 2015 MİZAN'!B:J,8,0)))</f>
        <v>8548.2099999999991</v>
      </c>
    </row>
    <row r="330" spans="2:9" x14ac:dyDescent="0.35">
      <c r="E330" s="114" t="s">
        <v>2060</v>
      </c>
      <c r="F330" s="200" t="s">
        <v>1867</v>
      </c>
      <c r="G330" s="115" t="s">
        <v>2061</v>
      </c>
      <c r="H330" s="228">
        <f>IF(ISERROR(VLOOKUP(E330,'ARALIK 2015 MİZAN'!B:J,8,0)=TRUE),0,(VLOOKUP(E330,'ARALIK 2015 MİZAN'!B:J,8,0)))</f>
        <v>660</v>
      </c>
    </row>
    <row r="331" spans="2:9" x14ac:dyDescent="0.35">
      <c r="E331" s="114" t="s">
        <v>2804</v>
      </c>
      <c r="F331" s="200" t="s">
        <v>1867</v>
      </c>
      <c r="G331" s="115" t="s">
        <v>2805</v>
      </c>
      <c r="H331" s="228">
        <f>IF(ISERROR(VLOOKUP(E331,'ARALIK 2015 MİZAN'!B:J,8,0)=TRUE),0,(VLOOKUP(E331,'ARALIK 2015 MİZAN'!B:J,8,0)))</f>
        <v>0</v>
      </c>
    </row>
    <row r="332" spans="2:9" x14ac:dyDescent="0.35">
      <c r="E332" s="114"/>
      <c r="F332" s="200"/>
      <c r="G332" s="327" t="s">
        <v>361</v>
      </c>
      <c r="H332" s="328">
        <f>-H338</f>
        <v>0</v>
      </c>
    </row>
    <row r="333" spans="2:9" x14ac:dyDescent="0.35">
      <c r="E333" s="114" t="s">
        <v>2062</v>
      </c>
      <c r="F333" s="200" t="s">
        <v>1867</v>
      </c>
      <c r="G333" s="249" t="s">
        <v>2063</v>
      </c>
      <c r="H333" s="188">
        <f>SUM(H334:H335)</f>
        <v>27581.759999999998</v>
      </c>
    </row>
    <row r="334" spans="2:9" x14ac:dyDescent="0.35">
      <c r="E334" s="114" t="s">
        <v>2064</v>
      </c>
      <c r="F334" s="200" t="s">
        <v>1867</v>
      </c>
      <c r="G334" s="200" t="s">
        <v>2069</v>
      </c>
      <c r="H334" s="367">
        <f>IF(ISERROR(VLOOKUP(E334,'ARALIK 2015 MİZAN'!B:J,8,0)=TRUE),0,(VLOOKUP(E334,'ARALIK 2015 MİZAN'!B:J,8,0)))</f>
        <v>24206.46</v>
      </c>
    </row>
    <row r="335" spans="2:9" x14ac:dyDescent="0.35">
      <c r="E335" s="114" t="s">
        <v>2070</v>
      </c>
      <c r="F335" s="200" t="s">
        <v>1867</v>
      </c>
      <c r="G335" s="200" t="s">
        <v>2063</v>
      </c>
      <c r="H335" s="228">
        <f>IF(ISERROR(VLOOKUP(E335,'ARALIK 2015 MİZAN'!B:J,8,0)=TRUE),0,(VLOOKUP(E335,'ARALIK 2015 MİZAN'!B:J,8,0)))</f>
        <v>3375.3</v>
      </c>
    </row>
    <row r="336" spans="2:9" ht="20.25" thickBot="1" x14ac:dyDescent="0.4">
      <c r="E336" s="108"/>
      <c r="F336" s="226"/>
      <c r="G336" s="249" t="s">
        <v>556</v>
      </c>
      <c r="H336" s="248"/>
      <c r="I336" s="179">
        <f>SUM(H337:H338)</f>
        <v>95.34</v>
      </c>
    </row>
    <row r="337" spans="2:11" s="99" customFormat="1" ht="20.25" thickTop="1" x14ac:dyDescent="0.35">
      <c r="B337" s="326"/>
      <c r="C337" s="326"/>
      <c r="E337" s="109" t="s">
        <v>2066</v>
      </c>
      <c r="F337" s="197" t="s">
        <v>1867</v>
      </c>
      <c r="G337" s="110" t="s">
        <v>2067</v>
      </c>
      <c r="H337" s="357">
        <f>IF(ISERROR(VLOOKUP(E337,'ARALIK 2015 MİZAN'!B:J,8,0)=TRUE),0,(VLOOKUP(E337,'ARALIK 2015 MİZAN'!B:J,8,0)))</f>
        <v>95.34</v>
      </c>
      <c r="I337" s="358"/>
    </row>
    <row r="338" spans="2:11" x14ac:dyDescent="0.35">
      <c r="E338" s="114"/>
      <c r="F338" s="200"/>
      <c r="G338" s="110" t="s">
        <v>361</v>
      </c>
      <c r="H338" s="220">
        <v>0</v>
      </c>
    </row>
    <row r="339" spans="2:11" x14ac:dyDescent="0.35">
      <c r="I339" s="326"/>
    </row>
    <row r="340" spans="2:11" ht="19.5" customHeight="1" thickBot="1" x14ac:dyDescent="0.4">
      <c r="B340" s="15" t="s">
        <v>2521</v>
      </c>
      <c r="I340" s="179">
        <f>+H342</f>
        <v>1686446.81</v>
      </c>
    </row>
    <row r="341" spans="2:11" ht="12" customHeight="1" thickTop="1" x14ac:dyDescent="0.35">
      <c r="I341" s="326"/>
    </row>
    <row r="342" spans="2:11" ht="19.5" customHeight="1" x14ac:dyDescent="0.35">
      <c r="E342" s="194" t="s">
        <v>2037</v>
      </c>
      <c r="F342" s="121" t="s">
        <v>1867</v>
      </c>
      <c r="G342" s="191" t="s">
        <v>2038</v>
      </c>
      <c r="H342" s="188">
        <f>IF(ISERROR(VLOOKUP(E342,'ARALIK 2015 MİZAN'!B:J,8,0)=TRUE),0,(VLOOKUP(E342,'ARALIK 2015 MİZAN'!B:J,8,0)))</f>
        <v>1686446.81</v>
      </c>
      <c r="I342" s="326"/>
    </row>
    <row r="343" spans="2:11" ht="19.5" customHeight="1" x14ac:dyDescent="0.35">
      <c r="E343" s="114" t="s">
        <v>2039</v>
      </c>
      <c r="F343" s="200" t="s">
        <v>1867</v>
      </c>
      <c r="G343" s="115" t="s">
        <v>879</v>
      </c>
      <c r="H343" s="228">
        <f>IF(ISERROR(VLOOKUP(E343,'ARALIK 2015 MİZAN'!B:J,8,0)=TRUE),0,(VLOOKUP(E343,'ARALIK 2015 MİZAN'!B:J,8,0)))</f>
        <v>933512.91</v>
      </c>
      <c r="I343" s="326"/>
    </row>
    <row r="344" spans="2:11" ht="19.5" customHeight="1" x14ac:dyDescent="0.35">
      <c r="E344" s="114" t="s">
        <v>2040</v>
      </c>
      <c r="F344" s="200" t="s">
        <v>1867</v>
      </c>
      <c r="G344" s="115" t="s">
        <v>881</v>
      </c>
      <c r="H344" s="228">
        <f>IF(ISERROR(VLOOKUP(E344,'ARALIK 2015 MİZAN'!B:J,8,0)=TRUE),0,(VLOOKUP(E344,'ARALIK 2015 MİZAN'!B:J,8,0)))</f>
        <v>584048.21</v>
      </c>
      <c r="I344" s="326"/>
      <c r="K344" s="101"/>
    </row>
    <row r="345" spans="2:11" ht="19.5" customHeight="1" x14ac:dyDescent="0.35">
      <c r="E345" s="114" t="s">
        <v>2041</v>
      </c>
      <c r="F345" s="200" t="s">
        <v>1867</v>
      </c>
      <c r="G345" s="115" t="s">
        <v>883</v>
      </c>
      <c r="H345" s="228">
        <f>IF(ISERROR(VLOOKUP(E345,'ARALIK 2015 MİZAN'!B:J,8,0)=TRUE),0,(VLOOKUP(E345,'ARALIK 2015 MİZAN'!B:J,8,0)))</f>
        <v>168885.69</v>
      </c>
      <c r="I345" s="326"/>
    </row>
    <row r="346" spans="2:11" ht="19.5" customHeight="1" x14ac:dyDescent="0.35">
      <c r="E346" s="114"/>
      <c r="F346" s="200"/>
      <c r="G346" s="115"/>
      <c r="H346" s="116"/>
      <c r="I346" s="326"/>
    </row>
    <row r="347" spans="2:11" ht="19.5" customHeight="1" thickBot="1" x14ac:dyDescent="0.4">
      <c r="B347" s="15" t="s">
        <v>2522</v>
      </c>
      <c r="F347" s="200"/>
      <c r="G347" s="115"/>
      <c r="H347" s="116"/>
      <c r="I347" s="179">
        <f>+H349</f>
        <v>1205348.3</v>
      </c>
    </row>
    <row r="348" spans="2:11" ht="12.75" customHeight="1" thickTop="1" x14ac:dyDescent="0.35">
      <c r="E348" s="114"/>
      <c r="F348" s="200"/>
      <c r="G348" s="115"/>
      <c r="H348" s="116"/>
      <c r="I348" s="326"/>
    </row>
    <row r="349" spans="2:11" ht="19.5" customHeight="1" x14ac:dyDescent="0.35">
      <c r="E349" s="194" t="s">
        <v>2042</v>
      </c>
      <c r="F349" s="121" t="s">
        <v>1867</v>
      </c>
      <c r="G349" s="191" t="s">
        <v>3095</v>
      </c>
      <c r="H349" s="188">
        <f>IF(ISERROR(VLOOKUP(E349,'ARALIK 2015 MİZAN'!B:J,8,0)=TRUE),0,(VLOOKUP(E349,'ARALIK 2015 MİZAN'!B:J,8,0)))</f>
        <v>1205348.3</v>
      </c>
      <c r="I349" s="326"/>
    </row>
    <row r="350" spans="2:11" ht="19.5" customHeight="1" x14ac:dyDescent="0.35">
      <c r="E350" s="114" t="s">
        <v>2044</v>
      </c>
      <c r="F350" s="200" t="s">
        <v>1867</v>
      </c>
      <c r="G350" s="115" t="s">
        <v>2045</v>
      </c>
      <c r="H350" s="228">
        <f>IF(ISERROR(VLOOKUP(E350,'ARALIK 2015 MİZAN'!B:J,8,0)=TRUE),0,(VLOOKUP(E350,'ARALIK 2015 MİZAN'!B:J,8,0)))</f>
        <v>1199177</v>
      </c>
    </row>
    <row r="351" spans="2:11" s="99" customFormat="1" ht="19.5" customHeight="1" x14ac:dyDescent="0.35">
      <c r="B351" s="326"/>
      <c r="C351" s="326"/>
      <c r="E351" s="109" t="s">
        <v>3033</v>
      </c>
      <c r="F351" s="197" t="s">
        <v>1867</v>
      </c>
      <c r="G351" s="110" t="s">
        <v>793</v>
      </c>
      <c r="H351" s="350">
        <f>IF(ISERROR(VLOOKUP(E351,'ARALIK 2015 MİZAN'!B:J,8,0)=TRUE),0,(VLOOKUP(E351,'ARALIK 2015 MİZAN'!B:J,8,0)))</f>
        <v>6171.3</v>
      </c>
      <c r="I351" s="326"/>
    </row>
    <row r="352" spans="2:11" s="99" customFormat="1" ht="19.5" customHeight="1" x14ac:dyDescent="0.35">
      <c r="B352" s="326"/>
      <c r="C352" s="326"/>
      <c r="E352" s="109"/>
      <c r="F352" s="197"/>
      <c r="G352" s="110"/>
      <c r="H352" s="366"/>
      <c r="I352" s="326"/>
    </row>
    <row r="353" spans="2:12" s="99" customFormat="1" ht="19.5" customHeight="1" x14ac:dyDescent="0.35">
      <c r="B353" s="326"/>
      <c r="C353" s="326"/>
      <c r="E353" s="191" t="s">
        <v>1763</v>
      </c>
      <c r="F353" s="121" t="s">
        <v>1867</v>
      </c>
      <c r="G353" s="191" t="s">
        <v>1764</v>
      </c>
      <c r="H353" s="188">
        <f>IF(ISERROR(VLOOKUP(E353,'ARALIK 2015 MİZAN'!B:J,8,0)=TRUE),0,(VLOOKUP(E353,'ARALIK 2015 MİZAN'!B:J,8,0)))</f>
        <v>3453772</v>
      </c>
      <c r="I353" s="326"/>
    </row>
    <row r="354" spans="2:12" s="99" customFormat="1" ht="19.5" customHeight="1" x14ac:dyDescent="0.35">
      <c r="B354" s="326"/>
      <c r="C354" s="326"/>
      <c r="E354" s="114" t="s">
        <v>1765</v>
      </c>
      <c r="F354" s="200" t="s">
        <v>1867</v>
      </c>
      <c r="G354" s="115" t="s">
        <v>1764</v>
      </c>
      <c r="H354" s="228">
        <f>IF(ISERROR(VLOOKUP(E354,'ARALIK 2015 MİZAN'!B:J,8,0)=TRUE),0,(VLOOKUP(E354,'ARALIK 2015 MİZAN'!B:J,8,0)))</f>
        <v>3453772</v>
      </c>
      <c r="I354" s="326"/>
    </row>
    <row r="355" spans="2:12" ht="19.5" customHeight="1" x14ac:dyDescent="0.35"/>
    <row r="356" spans="2:12" ht="19.5" customHeight="1" thickBot="1" x14ac:dyDescent="0.4">
      <c r="B356" s="8" t="s">
        <v>2523</v>
      </c>
      <c r="I356" s="179">
        <f>+I358+I371+I381+I388+I394+I405+I412+I417+I429+I433+I438+I443+I458+I453+I462+I465+I470+I473+I490+I500+I502+I503+I506+I510</f>
        <v>3668442.2999999993</v>
      </c>
      <c r="J356" s="99" t="s">
        <v>3100</v>
      </c>
      <c r="L356" s="101">
        <f>+I356+I307</f>
        <v>4323060.459999999</v>
      </c>
    </row>
    <row r="357" spans="2:12" ht="18" customHeight="1" thickTop="1" x14ac:dyDescent="0.35">
      <c r="K357" s="101"/>
    </row>
    <row r="358" spans="2:12" ht="19.5" customHeight="1" thickBot="1" x14ac:dyDescent="0.4">
      <c r="C358" s="309" t="s">
        <v>2632</v>
      </c>
      <c r="F358" s="118"/>
      <c r="G358" s="193"/>
      <c r="H358" s="100"/>
      <c r="I358" s="185">
        <f>+H360+H365</f>
        <v>279355.25</v>
      </c>
    </row>
    <row r="359" spans="2:12" ht="12" customHeight="1" x14ac:dyDescent="0.35"/>
    <row r="360" spans="2:12" ht="19.5" customHeight="1" x14ac:dyDescent="0.35">
      <c r="E360" s="194" t="s">
        <v>2139</v>
      </c>
      <c r="F360" s="121" t="s">
        <v>1867</v>
      </c>
      <c r="G360" s="191" t="s">
        <v>2140</v>
      </c>
      <c r="H360" s="189">
        <f>IF(ISERROR(VLOOKUP(E360,'ARALIK 2015 MİZAN'!B:J,8,0)=TRUE),0,(VLOOKUP(E360,'ARALIK 2015 MİZAN'!B:J,8,0)))</f>
        <v>102491.48</v>
      </c>
    </row>
    <row r="361" spans="2:12" ht="19.5" customHeight="1" x14ac:dyDescent="0.35">
      <c r="E361" s="114" t="s">
        <v>2141</v>
      </c>
      <c r="F361" s="207" t="s">
        <v>1867</v>
      </c>
      <c r="G361" s="114" t="s">
        <v>2142</v>
      </c>
      <c r="H361" s="350">
        <f>IF(ISERROR(VLOOKUP(E361,'ARALIK 2015 MİZAN'!B:J,8,0)=TRUE),0,(VLOOKUP(E361,'ARALIK 2015 MİZAN'!B:J,8,0)))</f>
        <v>1292</v>
      </c>
    </row>
    <row r="362" spans="2:12" ht="19.5" customHeight="1" x14ac:dyDescent="0.35">
      <c r="E362" s="114" t="s">
        <v>2143</v>
      </c>
      <c r="F362" s="207" t="s">
        <v>1867</v>
      </c>
      <c r="G362" s="114" t="s">
        <v>2144</v>
      </c>
      <c r="H362" s="350">
        <f>IF(ISERROR(VLOOKUP(E362,'ARALIK 2015 MİZAN'!B:J,8,0)=TRUE),0,(VLOOKUP(E362,'ARALIK 2015 MİZAN'!B:J,8,0)))</f>
        <v>93886.27</v>
      </c>
    </row>
    <row r="363" spans="2:12" ht="19.5" customHeight="1" x14ac:dyDescent="0.35">
      <c r="E363" s="114" t="s">
        <v>2145</v>
      </c>
      <c r="F363" s="207" t="s">
        <v>1867</v>
      </c>
      <c r="G363" s="114" t="s">
        <v>2146</v>
      </c>
      <c r="H363" s="350">
        <f>IF(ISERROR(VLOOKUP(E363,'ARALIK 2015 MİZAN'!B:J,8,0)=TRUE),0,(VLOOKUP(E363,'ARALIK 2015 MİZAN'!B:J,8,0)))</f>
        <v>7313.21</v>
      </c>
    </row>
    <row r="364" spans="2:12" ht="9" customHeight="1" x14ac:dyDescent="0.35">
      <c r="H364" s="190"/>
    </row>
    <row r="365" spans="2:12" ht="19.5" customHeight="1" x14ac:dyDescent="0.35">
      <c r="E365" s="194" t="s">
        <v>2195</v>
      </c>
      <c r="F365" s="120" t="s">
        <v>1867</v>
      </c>
      <c r="G365" s="194" t="s">
        <v>2196</v>
      </c>
      <c r="H365" s="189">
        <f>IF(ISERROR(VLOOKUP(E365,'ARALIK 2015 MİZAN'!B:J,8,0)=TRUE),0,(VLOOKUP(E365,'ARALIK 2015 MİZAN'!B:J,8,0)))</f>
        <v>176863.77</v>
      </c>
    </row>
    <row r="366" spans="2:12" ht="19.5" customHeight="1" x14ac:dyDescent="0.35">
      <c r="E366" s="114" t="s">
        <v>2197</v>
      </c>
      <c r="F366" s="207" t="s">
        <v>1867</v>
      </c>
      <c r="G366" s="114" t="s">
        <v>2198</v>
      </c>
      <c r="H366" s="350">
        <f>IF(ISERROR(VLOOKUP(E366,'ARALIK 2015 MİZAN'!B:J,8,0)=TRUE),0,(VLOOKUP(E366,'ARALIK 2015 MİZAN'!B:J,8,0)))</f>
        <v>170654.8</v>
      </c>
      <c r="I366" s="318"/>
    </row>
    <row r="367" spans="2:12" ht="19.5" customHeight="1" x14ac:dyDescent="0.35">
      <c r="E367" s="109" t="s">
        <v>3585</v>
      </c>
      <c r="F367" s="572" t="s">
        <v>1867</v>
      </c>
      <c r="G367" s="109" t="s">
        <v>3661</v>
      </c>
      <c r="H367" s="350">
        <f>IF(ISERROR(VLOOKUP(E367,'ARALIK 2015 MİZAN'!B:J,8,0)=TRUE),0,(VLOOKUP(E367,'ARALIK 2015 MİZAN'!B:J,8,0)))</f>
        <v>6018</v>
      </c>
      <c r="I367" s="318"/>
    </row>
    <row r="368" spans="2:12" ht="19.5" customHeight="1" x14ac:dyDescent="0.35">
      <c r="E368" s="349" t="s">
        <v>3047</v>
      </c>
      <c r="F368" s="207" t="s">
        <v>1867</v>
      </c>
      <c r="G368" s="114" t="s">
        <v>3048</v>
      </c>
      <c r="H368" s="350">
        <f>IF(ISERROR(VLOOKUP(E368,'ARALIK 2015 MİZAN'!B:J,8,0)=TRUE),0,(VLOOKUP(E368,'ARALIK 2015 MİZAN'!B:J,8,0)))</f>
        <v>0</v>
      </c>
      <c r="I368" s="318"/>
    </row>
    <row r="369" spans="3:9" ht="19.5" customHeight="1" x14ac:dyDescent="0.35">
      <c r="E369" s="349" t="s">
        <v>291</v>
      </c>
      <c r="F369" s="207" t="s">
        <v>1867</v>
      </c>
      <c r="G369" s="114" t="s">
        <v>2196</v>
      </c>
      <c r="H369" s="228">
        <f>IF(ISERROR(VLOOKUP(E369,'ARALIK 2015 MİZAN'!B:J,8,0)=TRUE),0,(VLOOKUP(E369,'ARALIK 2015 MİZAN'!B:J,8,0)))</f>
        <v>190.97</v>
      </c>
      <c r="I369" s="361"/>
    </row>
    <row r="370" spans="3:9" ht="19.5" customHeight="1" x14ac:dyDescent="0.35">
      <c r="I370" s="326"/>
    </row>
    <row r="371" spans="3:9" ht="19.5" customHeight="1" thickBot="1" x14ac:dyDescent="0.4">
      <c r="C371" s="309" t="s">
        <v>1884</v>
      </c>
      <c r="F371" s="118"/>
      <c r="G371" s="193"/>
      <c r="I371" s="364">
        <f>+H373</f>
        <v>15778.220000000001</v>
      </c>
    </row>
    <row r="372" spans="3:9" ht="9" customHeight="1" x14ac:dyDescent="0.35">
      <c r="I372" s="326"/>
    </row>
    <row r="373" spans="3:9" ht="19.5" customHeight="1" x14ac:dyDescent="0.35">
      <c r="E373" s="230"/>
      <c r="F373" s="231" t="s">
        <v>1884</v>
      </c>
      <c r="G373" s="230"/>
      <c r="H373" s="232">
        <f>SUM(H374:H379)</f>
        <v>15778.220000000001</v>
      </c>
      <c r="I373" s="326"/>
    </row>
    <row r="374" spans="3:9" ht="19.5" customHeight="1" x14ac:dyDescent="0.35">
      <c r="E374" s="114" t="s">
        <v>2161</v>
      </c>
      <c r="F374" s="207" t="s">
        <v>1867</v>
      </c>
      <c r="G374" s="114" t="s">
        <v>2162</v>
      </c>
      <c r="H374" s="350">
        <f>IF(ISERROR(VLOOKUP(E374,'ARALIK 2015 MİZAN'!B:J,8,0)=TRUE),0,(VLOOKUP(E374,'ARALIK 2015 MİZAN'!B:J,8,0)))</f>
        <v>50</v>
      </c>
      <c r="I374" s="326"/>
    </row>
    <row r="375" spans="3:9" ht="19.5" customHeight="1" x14ac:dyDescent="0.35">
      <c r="E375" s="114" t="s">
        <v>2163</v>
      </c>
      <c r="F375" s="207" t="s">
        <v>1867</v>
      </c>
      <c r="G375" s="114" t="s">
        <v>2164</v>
      </c>
      <c r="H375" s="350">
        <f>IF(ISERROR(VLOOKUP(E375,'ARALIK 2015 MİZAN'!B:J,8,0)=TRUE),0,(VLOOKUP(E375,'ARALIK 2015 MİZAN'!B:J,8,0)))</f>
        <v>0</v>
      </c>
      <c r="I375" s="326"/>
    </row>
    <row r="376" spans="3:9" ht="19.5" customHeight="1" x14ac:dyDescent="0.35">
      <c r="E376" s="114" t="s">
        <v>2165</v>
      </c>
      <c r="F376" s="207" t="s">
        <v>1867</v>
      </c>
      <c r="G376" s="114" t="s">
        <v>2166</v>
      </c>
      <c r="H376" s="350">
        <f>IF(ISERROR(VLOOKUP(E376,'ARALIK 2015 MİZAN'!B:J,8,0)=TRUE),0,(VLOOKUP(E376,'ARALIK 2015 MİZAN'!B:J,8,0)))</f>
        <v>8984.4500000000007</v>
      </c>
      <c r="I376" s="326"/>
    </row>
    <row r="377" spans="3:9" ht="19.5" customHeight="1" x14ac:dyDescent="0.35">
      <c r="E377" s="114" t="s">
        <v>2167</v>
      </c>
      <c r="F377" s="207" t="s">
        <v>1867</v>
      </c>
      <c r="G377" s="114" t="s">
        <v>2168</v>
      </c>
      <c r="H377" s="350">
        <f>IF(ISERROR(VLOOKUP(E377,'ARALIK 2015 MİZAN'!B:J,8,0)=TRUE),0,(VLOOKUP(E377,'ARALIK 2015 MİZAN'!B:J,8,0)))</f>
        <v>0</v>
      </c>
      <c r="I377" s="326"/>
    </row>
    <row r="378" spans="3:9" x14ac:dyDescent="0.35">
      <c r="E378" s="114" t="s">
        <v>2210</v>
      </c>
      <c r="F378" s="207" t="s">
        <v>1867</v>
      </c>
      <c r="G378" s="114" t="s">
        <v>2211</v>
      </c>
      <c r="H378" s="350">
        <f>IF(ISERROR(VLOOKUP(E378,'ARALIK 2015 MİZAN'!B:J,8,0)=TRUE),0,(VLOOKUP(E378,'ARALIK 2015 MİZAN'!B:J,8,0)))</f>
        <v>58.33</v>
      </c>
      <c r="I378" s="326"/>
    </row>
    <row r="379" spans="3:9" x14ac:dyDescent="0.35">
      <c r="E379" s="114" t="s">
        <v>2212</v>
      </c>
      <c r="F379" s="207" t="s">
        <v>1867</v>
      </c>
      <c r="G379" s="114" t="s">
        <v>2213</v>
      </c>
      <c r="H379" s="350">
        <f>IF(ISERROR(VLOOKUP(E379,'ARALIK 2015 MİZAN'!B:J,8,0)=TRUE),0,(VLOOKUP(E379,'ARALIK 2015 MİZAN'!B:J,8,0)))</f>
        <v>6685.44</v>
      </c>
      <c r="I379" s="326"/>
    </row>
    <row r="380" spans="3:9" ht="9.75" customHeight="1" x14ac:dyDescent="0.35">
      <c r="E380" s="114"/>
      <c r="F380" s="207"/>
      <c r="G380" s="114"/>
      <c r="H380" s="229"/>
      <c r="I380" s="326"/>
    </row>
    <row r="381" spans="3:9" ht="19.5" customHeight="1" thickBot="1" x14ac:dyDescent="0.4">
      <c r="C381" s="309" t="s">
        <v>1885</v>
      </c>
      <c r="I381" s="364">
        <f>+H383</f>
        <v>159549.74</v>
      </c>
    </row>
    <row r="382" spans="3:9" ht="12.75" customHeight="1" x14ac:dyDescent="0.35">
      <c r="I382" s="326"/>
    </row>
    <row r="383" spans="3:9" ht="19.5" customHeight="1" x14ac:dyDescent="0.35">
      <c r="E383" s="194" t="s">
        <v>2147</v>
      </c>
      <c r="F383" s="120" t="s">
        <v>1867</v>
      </c>
      <c r="G383" s="194" t="s">
        <v>2148</v>
      </c>
      <c r="H383" s="189">
        <f>IF(ISERROR(VLOOKUP(E383,'ARALIK 2015 MİZAN'!B:J,8,0)=TRUE),0,(VLOOKUP(E383,'ARALIK 2015 MİZAN'!B:J,8,0)))</f>
        <v>159549.74</v>
      </c>
      <c r="I383" s="326"/>
    </row>
    <row r="384" spans="3:9" ht="19.5" customHeight="1" x14ac:dyDescent="0.35">
      <c r="E384" s="114" t="s">
        <v>2149</v>
      </c>
      <c r="F384" s="207" t="s">
        <v>1867</v>
      </c>
      <c r="G384" s="114" t="s">
        <v>2150</v>
      </c>
      <c r="H384" s="228">
        <f>IF(ISERROR(VLOOKUP(E384,'ARALIK 2015 MİZAN'!B:J,8,0)=TRUE),0,(VLOOKUP(E384,'ARALIK 2015 MİZAN'!B:J,8,0)))</f>
        <v>6509.55</v>
      </c>
      <c r="I384" s="326"/>
    </row>
    <row r="385" spans="3:10" ht="19.5" customHeight="1" x14ac:dyDescent="0.35">
      <c r="E385" s="114" t="s">
        <v>2154</v>
      </c>
      <c r="F385" s="207" t="s">
        <v>1867</v>
      </c>
      <c r="G385" s="114" t="s">
        <v>2155</v>
      </c>
      <c r="H385" s="228">
        <f>IF(ISERROR(VLOOKUP(E385,'ARALIK 2015 MİZAN'!B:J,8,0)=TRUE),0,(VLOOKUP(E385,'ARALIK 2015 MİZAN'!B:J,8,0)))</f>
        <v>28624.89</v>
      </c>
      <c r="I385" s="326"/>
    </row>
    <row r="386" spans="3:10" ht="19.5" customHeight="1" x14ac:dyDescent="0.35">
      <c r="E386" s="114" t="s">
        <v>2157</v>
      </c>
      <c r="F386" s="207" t="s">
        <v>1867</v>
      </c>
      <c r="G386" s="114" t="s">
        <v>2158</v>
      </c>
      <c r="H386" s="228">
        <f>IF(ISERROR(VLOOKUP(E386,'ARALIK 2015 MİZAN'!B:J,8,0)=TRUE),0,(VLOOKUP(E386,'ARALIK 2015 MİZAN'!B:J,8,0)))</f>
        <v>124415.3</v>
      </c>
      <c r="I386" s="326"/>
    </row>
    <row r="387" spans="3:10" ht="8.25" customHeight="1" x14ac:dyDescent="0.35">
      <c r="I387" s="326"/>
    </row>
    <row r="388" spans="3:10" ht="19.5" customHeight="1" thickBot="1" x14ac:dyDescent="0.4">
      <c r="C388" s="309" t="s">
        <v>1837</v>
      </c>
      <c r="I388" s="364">
        <f>+H390</f>
        <v>9530.3099999999977</v>
      </c>
      <c r="J388" s="178"/>
    </row>
    <row r="389" spans="3:10" ht="12" customHeight="1" x14ac:dyDescent="0.35">
      <c r="I389" s="326"/>
    </row>
    <row r="390" spans="3:10" ht="19.5" customHeight="1" x14ac:dyDescent="0.35">
      <c r="E390" s="209"/>
      <c r="F390" s="573" t="s">
        <v>1837</v>
      </c>
      <c r="G390" s="209"/>
      <c r="H390" s="189">
        <f>SUM(H391:H393)</f>
        <v>9530.3099999999977</v>
      </c>
    </row>
    <row r="391" spans="3:10" ht="19.5" customHeight="1" x14ac:dyDescent="0.35">
      <c r="E391" s="114" t="s">
        <v>2173</v>
      </c>
      <c r="F391" s="207" t="s">
        <v>1867</v>
      </c>
      <c r="G391" s="114" t="s">
        <v>2172</v>
      </c>
      <c r="H391" s="350">
        <f>IF(ISERROR(VLOOKUP(E391,'ARALIK 2015 MİZAN'!B:J,8,0)=TRUE),0,(VLOOKUP(E391,'ARALIK 2015 MİZAN'!B:J,8,0)))</f>
        <v>8566</v>
      </c>
    </row>
    <row r="392" spans="3:10" x14ac:dyDescent="0.35">
      <c r="E392" s="114" t="s">
        <v>2215</v>
      </c>
      <c r="F392" s="207" t="s">
        <v>1867</v>
      </c>
      <c r="G392" s="114" t="s">
        <v>2216</v>
      </c>
      <c r="H392" s="350">
        <f>IF(ISERROR(VLOOKUP(E392,'ARALIK 2015 MİZAN'!B:J,8,0)=TRUE),0,(VLOOKUP(E392,'ARALIK 2015 MİZAN'!B:J,8,0)))</f>
        <v>9530.31</v>
      </c>
    </row>
    <row r="393" spans="3:10" ht="14.25" customHeight="1" x14ac:dyDescent="0.35">
      <c r="E393" s="114"/>
      <c r="F393" s="207"/>
      <c r="G393" s="114"/>
      <c r="H393" s="229">
        <f>-H499</f>
        <v>-8566</v>
      </c>
    </row>
    <row r="394" spans="3:10" ht="19.5" customHeight="1" thickBot="1" x14ac:dyDescent="0.4">
      <c r="C394" s="309" t="s">
        <v>1826</v>
      </c>
      <c r="I394" s="364">
        <f>+H396+H402</f>
        <v>47848.57</v>
      </c>
    </row>
    <row r="395" spans="3:10" ht="10.5" customHeight="1" x14ac:dyDescent="0.35"/>
    <row r="396" spans="3:10" ht="19.5" customHeight="1" x14ac:dyDescent="0.35">
      <c r="E396" s="194" t="s">
        <v>2101</v>
      </c>
      <c r="F396" s="120" t="s">
        <v>1867</v>
      </c>
      <c r="G396" s="194" t="s">
        <v>2102</v>
      </c>
      <c r="H396" s="188">
        <f>IF(ISERROR(VLOOKUP(E396,'ARALIK 2015 MİZAN'!B:J,8,0)=TRUE),0,(VLOOKUP(E396,'ARALIK 2015 MİZAN'!B:J,8,0)))</f>
        <v>47848.57</v>
      </c>
    </row>
    <row r="397" spans="3:10" ht="19.5" customHeight="1" x14ac:dyDescent="0.35">
      <c r="E397" s="114" t="s">
        <v>2103</v>
      </c>
      <c r="F397" s="207" t="s">
        <v>1867</v>
      </c>
      <c r="G397" s="114" t="s">
        <v>2104</v>
      </c>
      <c r="H397" s="350">
        <f>IF(ISERROR(VLOOKUP(E397,'ARALIK 2015 MİZAN'!B:J,8,0)=TRUE),0,(VLOOKUP(E397,'ARALIK 2015 MİZAN'!B:J,8,0)))</f>
        <v>19086.53</v>
      </c>
    </row>
    <row r="398" spans="3:10" ht="19.5" customHeight="1" x14ac:dyDescent="0.35">
      <c r="E398" s="349" t="s">
        <v>2810</v>
      </c>
      <c r="F398" s="207" t="s">
        <v>1867</v>
      </c>
      <c r="G398" s="114" t="s">
        <v>2811</v>
      </c>
      <c r="H398" s="350">
        <f>IF(ISERROR(VLOOKUP(E398,'ARALIK 2015 MİZAN'!B:J,8,0)=TRUE),0,(VLOOKUP(E398,'ARALIK 2015 MİZAN'!B:J,8,0)))</f>
        <v>550</v>
      </c>
    </row>
    <row r="399" spans="3:10" ht="19.5" customHeight="1" x14ac:dyDescent="0.35">
      <c r="E399" s="114" t="s">
        <v>2105</v>
      </c>
      <c r="F399" s="207" t="s">
        <v>1867</v>
      </c>
      <c r="G399" s="114" t="s">
        <v>2106</v>
      </c>
      <c r="H399" s="350">
        <f>IF(ISERROR(VLOOKUP(E399,'ARALIK 2015 MİZAN'!B:J,8,0)=TRUE),0,(VLOOKUP(E399,'ARALIK 2015 MİZAN'!B:J,8,0)))</f>
        <v>26801.919999999998</v>
      </c>
    </row>
    <row r="400" spans="3:10" ht="19.5" customHeight="1" x14ac:dyDescent="0.35">
      <c r="E400" s="114" t="s">
        <v>2107</v>
      </c>
      <c r="F400" s="207" t="s">
        <v>1867</v>
      </c>
      <c r="G400" s="114" t="s">
        <v>2108</v>
      </c>
      <c r="H400" s="228">
        <f>IF(ISERROR(VLOOKUP(E400,'ARALIK 2015 MİZAN'!B:J,8,0)=TRUE),0,(VLOOKUP(E400,'ARALIK 2015 MİZAN'!B:J,8,0)))</f>
        <v>0</v>
      </c>
    </row>
    <row r="401" spans="3:9" ht="19.5" customHeight="1" x14ac:dyDescent="0.35">
      <c r="E401" s="109" t="s">
        <v>3573</v>
      </c>
      <c r="F401" s="572" t="s">
        <v>1867</v>
      </c>
      <c r="G401" s="109" t="s">
        <v>3662</v>
      </c>
      <c r="H401" s="350">
        <f>IF(ISERROR(VLOOKUP(E401,'ARALIK 2015 MİZAN'!B:J,8,0)=TRUE),0,(VLOOKUP(E401,'ARALIK 2015 MİZAN'!B:J,8,0)))</f>
        <v>1410.12</v>
      </c>
      <c r="I401" s="326"/>
    </row>
    <row r="402" spans="3:9" ht="19.5" customHeight="1" x14ac:dyDescent="0.35">
      <c r="E402" s="194" t="s">
        <v>1780</v>
      </c>
      <c r="F402" s="120" t="s">
        <v>1867</v>
      </c>
      <c r="G402" s="194" t="s">
        <v>2102</v>
      </c>
      <c r="H402" s="188">
        <f>IF(ISERROR(VLOOKUP(E402,'ARALIK 2015 MİZAN'!B:J,8,0)=TRUE),0,(VLOOKUP(E402,'ARALIK 2015 MİZAN'!B:J,8,0)))</f>
        <v>0</v>
      </c>
    </row>
    <row r="403" spans="3:9" ht="19.5" customHeight="1" x14ac:dyDescent="0.35">
      <c r="E403" s="114" t="s">
        <v>1781</v>
      </c>
      <c r="F403" s="207" t="s">
        <v>1867</v>
      </c>
      <c r="G403" s="114" t="s">
        <v>2104</v>
      </c>
      <c r="H403" s="228">
        <f>IF(ISERROR(VLOOKUP(E403,'ARALIK 2015 MİZAN'!B:J,8,0)=TRUE),0,(VLOOKUP(E403,'ARALIK 2015 MİZAN'!B:J,8,0)))</f>
        <v>0</v>
      </c>
    </row>
    <row r="404" spans="3:9" ht="9.75" customHeight="1" x14ac:dyDescent="0.35">
      <c r="E404" s="114"/>
      <c r="F404" s="207"/>
      <c r="G404" s="114"/>
      <c r="H404" s="310"/>
    </row>
    <row r="405" spans="3:9" ht="19.5" customHeight="1" thickBot="1" x14ac:dyDescent="0.4">
      <c r="C405" s="309" t="s">
        <v>1827</v>
      </c>
      <c r="I405" s="186">
        <f>+H407</f>
        <v>174864.81</v>
      </c>
    </row>
    <row r="406" spans="3:9" ht="12" customHeight="1" x14ac:dyDescent="0.35">
      <c r="I406" s="187"/>
    </row>
    <row r="407" spans="3:9" ht="19.5" customHeight="1" x14ac:dyDescent="0.35">
      <c r="E407" s="194" t="s">
        <v>2127</v>
      </c>
      <c r="F407" s="120" t="s">
        <v>1867</v>
      </c>
      <c r="G407" s="194" t="s">
        <v>2128</v>
      </c>
      <c r="H407" s="452">
        <f>IF(ISERROR(VLOOKUP(E407,'ARALIK 2015 MİZAN'!B:J,8,0)=TRUE),0,(VLOOKUP(E407,'ARALIK 2015 MİZAN'!B:J,8,0)))</f>
        <v>174864.81</v>
      </c>
    </row>
    <row r="408" spans="3:9" ht="19.5" customHeight="1" x14ac:dyDescent="0.35">
      <c r="E408" s="114" t="s">
        <v>2129</v>
      </c>
      <c r="F408" s="207" t="s">
        <v>1867</v>
      </c>
      <c r="G408" s="114" t="s">
        <v>2130</v>
      </c>
      <c r="H408" s="228">
        <f>IF(ISERROR(VLOOKUP(E408,'ARALIK 2015 MİZAN'!B:J,8,0)=TRUE),0,(VLOOKUP(E408,'ARALIK 2015 MİZAN'!B:J,8,0)))</f>
        <v>20072.650000000001</v>
      </c>
    </row>
    <row r="409" spans="3:9" ht="19.5" customHeight="1" x14ac:dyDescent="0.35">
      <c r="E409" s="114" t="s">
        <v>2133</v>
      </c>
      <c r="F409" s="207" t="s">
        <v>1867</v>
      </c>
      <c r="G409" s="114" t="s">
        <v>2134</v>
      </c>
      <c r="H409" s="228">
        <f>IF(ISERROR(VLOOKUP(E409,'ARALIK 2015 MİZAN'!B:J,8,0)=TRUE),0,(VLOOKUP(E409,'ARALIK 2015 MİZAN'!B:J,8,0)))</f>
        <v>0</v>
      </c>
    </row>
    <row r="410" spans="3:9" ht="19.5" customHeight="1" x14ac:dyDescent="0.35">
      <c r="E410" s="114" t="s">
        <v>2135</v>
      </c>
      <c r="F410" s="207" t="s">
        <v>1867</v>
      </c>
      <c r="G410" s="114" t="s">
        <v>2136</v>
      </c>
      <c r="H410" s="228">
        <f>IF(ISERROR(VLOOKUP(E410,'ARALIK 2015 MİZAN'!B:J,8,0)=TRUE),0,(VLOOKUP(E410,'ARALIK 2015 MİZAN'!B:J,8,0)))</f>
        <v>140107.25</v>
      </c>
    </row>
    <row r="411" spans="3:9" ht="19.5" customHeight="1" x14ac:dyDescent="0.35">
      <c r="E411" s="114" t="s">
        <v>458</v>
      </c>
      <c r="F411" s="207" t="s">
        <v>1867</v>
      </c>
      <c r="G411" s="114" t="s">
        <v>1803</v>
      </c>
      <c r="H411" s="228">
        <f>IF(ISERROR(VLOOKUP(E411,'ARALIK 2015 MİZAN'!B:J,8,0)=TRUE),0,(VLOOKUP(E411,'ARALIK 2015 MİZAN'!B:J,8,0)))</f>
        <v>14684.91</v>
      </c>
    </row>
    <row r="412" spans="3:9" ht="19.5" customHeight="1" thickBot="1" x14ac:dyDescent="0.4">
      <c r="C412" s="309" t="s">
        <v>499</v>
      </c>
      <c r="I412" s="186">
        <f>+H414</f>
        <v>41299.839999999997</v>
      </c>
    </row>
    <row r="413" spans="3:9" ht="13.5" customHeight="1" x14ac:dyDescent="0.35">
      <c r="I413" s="187"/>
    </row>
    <row r="414" spans="3:9" ht="19.5" customHeight="1" x14ac:dyDescent="0.35">
      <c r="E414" s="194" t="s">
        <v>2182</v>
      </c>
      <c r="F414" s="120" t="s">
        <v>1867</v>
      </c>
      <c r="G414" s="194" t="s">
        <v>2183</v>
      </c>
      <c r="H414" s="452">
        <f>IF(ISERROR(VLOOKUP(E414,'ARALIK 2015 MİZAN'!B:J,8,0)=TRUE),0,(VLOOKUP(E414,'ARALIK 2015 MİZAN'!B:J,8,0)))</f>
        <v>41299.839999999997</v>
      </c>
    </row>
    <row r="415" spans="3:9" ht="19.5" customHeight="1" x14ac:dyDescent="0.35">
      <c r="E415" s="114" t="s">
        <v>2184</v>
      </c>
      <c r="F415" s="207" t="s">
        <v>1867</v>
      </c>
      <c r="G415" s="114" t="s">
        <v>2185</v>
      </c>
      <c r="H415" s="228">
        <f>IF(ISERROR(VLOOKUP(E415,'ARALIK 2015 MİZAN'!B:J,8,0)=TRUE),0,(VLOOKUP(E415,'ARALIK 2015 MİZAN'!B:J,8,0)))</f>
        <v>41299.839999999997</v>
      </c>
    </row>
    <row r="416" spans="3:9" ht="9.75" customHeight="1" x14ac:dyDescent="0.35"/>
    <row r="417" spans="3:10" ht="20.25" thickBot="1" x14ac:dyDescent="0.4">
      <c r="C417" s="309" t="s">
        <v>359</v>
      </c>
      <c r="G417" s="193"/>
      <c r="I417" s="364">
        <f>+H419</f>
        <v>82372.06</v>
      </c>
    </row>
    <row r="418" spans="3:10" ht="12" customHeight="1" x14ac:dyDescent="0.35"/>
    <row r="419" spans="3:10" x14ac:dyDescent="0.35">
      <c r="E419" s="194" t="s">
        <v>2109</v>
      </c>
      <c r="F419" s="120" t="s">
        <v>1867</v>
      </c>
      <c r="G419" s="194" t="s">
        <v>2110</v>
      </c>
      <c r="H419" s="188">
        <f>IF(ISERROR(VLOOKUP(E419,'ARALIK 2015 MİZAN'!B:J,8,0)=TRUE),0,(VLOOKUP(E419,'ARALIK 2015 MİZAN'!B:J,8,0)))</f>
        <v>82372.06</v>
      </c>
      <c r="I419" s="318">
        <f>SUM(H420:H428)-H419</f>
        <v>0</v>
      </c>
    </row>
    <row r="420" spans="3:10" x14ac:dyDescent="0.35">
      <c r="E420" s="114" t="s">
        <v>2126</v>
      </c>
      <c r="F420" s="207" t="s">
        <v>1867</v>
      </c>
      <c r="G420" s="114" t="s">
        <v>2116</v>
      </c>
      <c r="H420" s="228">
        <f>IF(ISERROR(VLOOKUP(E420,'ARALIK 2015 MİZAN'!B:J,8,0)=TRUE),0,(VLOOKUP(E420,'ARALIK 2015 MİZAN'!B:J,8,0)))</f>
        <v>0</v>
      </c>
    </row>
    <row r="421" spans="3:10" x14ac:dyDescent="0.35">
      <c r="E421" s="114" t="s">
        <v>3041</v>
      </c>
      <c r="F421" s="207" t="s">
        <v>1867</v>
      </c>
      <c r="G421" s="114" t="s">
        <v>3042</v>
      </c>
      <c r="H421" s="350">
        <f>IF(ISERROR(VLOOKUP(E421,'ARALIK 2015 MİZAN'!B:J,8,0)=TRUE),0,(VLOOKUP(E421,'ARALIK 2015 MİZAN'!B:J,8,0)))</f>
        <v>684</v>
      </c>
    </row>
    <row r="422" spans="3:10" x14ac:dyDescent="0.35">
      <c r="E422" s="114" t="s">
        <v>2115</v>
      </c>
      <c r="F422" s="207" t="s">
        <v>1867</v>
      </c>
      <c r="G422" s="114" t="s">
        <v>2116</v>
      </c>
      <c r="H422" s="350">
        <f>IF(ISERROR(VLOOKUP(E422,'ARALIK 2015 MİZAN'!B:J,8,0)=TRUE),0,(VLOOKUP(E422,'ARALIK 2015 MİZAN'!B:J,8,0)))</f>
        <v>20608.48</v>
      </c>
    </row>
    <row r="423" spans="3:10" x14ac:dyDescent="0.35">
      <c r="E423" s="114" t="s">
        <v>2117</v>
      </c>
      <c r="F423" s="207" t="s">
        <v>1867</v>
      </c>
      <c r="G423" s="114" t="s">
        <v>2118</v>
      </c>
      <c r="H423" s="350">
        <f>IF(ISERROR(VLOOKUP(E423,'ARALIK 2015 MİZAN'!B:J,8,0)=TRUE),0,(VLOOKUP(E423,'ARALIK 2015 MİZAN'!B:J,8,0)))</f>
        <v>0</v>
      </c>
    </row>
    <row r="424" spans="3:10" x14ac:dyDescent="0.35">
      <c r="E424" s="114" t="s">
        <v>2119</v>
      </c>
      <c r="F424" s="207" t="s">
        <v>1867</v>
      </c>
      <c r="G424" s="114" t="s">
        <v>2120</v>
      </c>
      <c r="H424" s="350">
        <f>IF(ISERROR(VLOOKUP(E424,'ARALIK 2015 MİZAN'!B:J,8,0)=TRUE),0,(VLOOKUP(E424,'ARALIK 2015 MİZAN'!B:J,8,0)))</f>
        <v>58401.58</v>
      </c>
    </row>
    <row r="425" spans="3:10" x14ac:dyDescent="0.35">
      <c r="E425" s="114" t="s">
        <v>2121</v>
      </c>
      <c r="F425" s="207" t="s">
        <v>1867</v>
      </c>
      <c r="G425" s="114" t="s">
        <v>2122</v>
      </c>
      <c r="H425" s="350">
        <f>IF(ISERROR(VLOOKUP(E425,'ARALIK 2015 MİZAN'!B:J,8,0)=TRUE),0,(VLOOKUP(E425,'ARALIK 2015 MİZAN'!B:J,8,0)))</f>
        <v>0</v>
      </c>
    </row>
    <row r="426" spans="3:10" x14ac:dyDescent="0.35">
      <c r="E426" s="114" t="s">
        <v>2123</v>
      </c>
      <c r="F426" s="207" t="s">
        <v>1867</v>
      </c>
      <c r="G426" s="114" t="s">
        <v>2124</v>
      </c>
      <c r="H426" s="350">
        <f>IF(ISERROR(VLOOKUP(E426,'ARALIK 2015 MİZAN'!B:J,8,0)=TRUE),0,(VLOOKUP(E426,'ARALIK 2015 MİZAN'!B:J,8,0)))</f>
        <v>2678</v>
      </c>
    </row>
    <row r="427" spans="3:10" x14ac:dyDescent="0.35">
      <c r="E427" s="114" t="s">
        <v>2125</v>
      </c>
      <c r="F427" s="207" t="s">
        <v>1867</v>
      </c>
      <c r="G427" s="114" t="s">
        <v>2122</v>
      </c>
      <c r="H427" s="350">
        <f>IF(ISERROR(VLOOKUP(E427,'ARALIK 2015 MİZAN'!B:J,8,0)=TRUE),0,(VLOOKUP(E427,'ARALIK 2015 MİZAN'!B:J,8,0)))</f>
        <v>0</v>
      </c>
    </row>
    <row r="428" spans="3:10" x14ac:dyDescent="0.35">
      <c r="E428" s="114"/>
      <c r="F428" s="207"/>
      <c r="G428" s="114"/>
      <c r="H428" s="228"/>
    </row>
    <row r="429" spans="3:10" ht="20.25" thickBot="1" x14ac:dyDescent="0.4">
      <c r="C429" s="309" t="s">
        <v>360</v>
      </c>
      <c r="E429" s="114"/>
      <c r="F429" s="207"/>
      <c r="G429" s="114"/>
      <c r="H429" s="310"/>
      <c r="I429" s="185">
        <f>SUM(H430:H431)</f>
        <v>35863.39</v>
      </c>
    </row>
    <row r="430" spans="3:10" x14ac:dyDescent="0.35">
      <c r="E430" s="114" t="s">
        <v>302</v>
      </c>
      <c r="F430" s="207" t="s">
        <v>1867</v>
      </c>
      <c r="G430" s="114" t="s">
        <v>1804</v>
      </c>
      <c r="H430" s="451">
        <f>IF(ISERROR(VLOOKUP(E430,'ARALIK 2015 MİZAN'!B:J,8,0)=TRUE),0,(VLOOKUP(E430,'ARALIK 2015 MİZAN'!B:J,8,0)))</f>
        <v>10685.91</v>
      </c>
      <c r="I430" s="326"/>
      <c r="J430" s="99"/>
    </row>
    <row r="431" spans="3:10" x14ac:dyDescent="0.35">
      <c r="E431" s="114" t="s">
        <v>1777</v>
      </c>
      <c r="F431" s="207" t="s">
        <v>1867</v>
      </c>
      <c r="G431" s="114" t="s">
        <v>1804</v>
      </c>
      <c r="H431" s="451">
        <f>IF(ISERROR(VLOOKUP(E431,'ARALIK 2015 MİZAN'!B:J,8,0)=TRUE),0,(VLOOKUP(E431,'ARALIK 2015 MİZAN'!B:J,8,0)))</f>
        <v>25177.48</v>
      </c>
      <c r="I431" s="326"/>
      <c r="J431" s="99"/>
    </row>
    <row r="432" spans="3:10" x14ac:dyDescent="0.35">
      <c r="I432" s="326"/>
      <c r="J432" s="99"/>
    </row>
    <row r="433" spans="3:9" ht="20.25" thickBot="1" x14ac:dyDescent="0.4">
      <c r="C433" s="309" t="s">
        <v>1828</v>
      </c>
      <c r="I433" s="186">
        <f>+H435</f>
        <v>17289.48</v>
      </c>
    </row>
    <row r="434" spans="3:9" ht="10.5" customHeight="1" x14ac:dyDescent="0.35">
      <c r="I434" s="187"/>
    </row>
    <row r="435" spans="3:9" x14ac:dyDescent="0.35">
      <c r="E435" s="209" t="s">
        <v>2226</v>
      </c>
      <c r="F435" s="574" t="s">
        <v>1867</v>
      </c>
      <c r="G435" s="209" t="s">
        <v>2227</v>
      </c>
      <c r="H435" s="189">
        <f>IF(ISERROR(VLOOKUP(E435,'ARALIK 2015 MİZAN'!B:J,8,0)=TRUE),0,(VLOOKUP(E435,'ARALIK 2015 MİZAN'!B:J,8,0)))</f>
        <v>17289.48</v>
      </c>
    </row>
    <row r="436" spans="3:9" x14ac:dyDescent="0.35">
      <c r="E436" s="114" t="s">
        <v>2228</v>
      </c>
      <c r="F436" s="207" t="s">
        <v>1867</v>
      </c>
      <c r="G436" s="114" t="s">
        <v>2229</v>
      </c>
      <c r="H436" s="228">
        <f>IF(ISERROR(VLOOKUP(E436,'ARALIK 2015 MİZAN'!B:J,8,0)=TRUE),0,(VLOOKUP(E436,'ARALIK 2015 MİZAN'!B:J,8,0)))</f>
        <v>17289.48</v>
      </c>
    </row>
    <row r="438" spans="3:9" ht="20.25" thickBot="1" x14ac:dyDescent="0.4">
      <c r="C438" s="309" t="s">
        <v>1835</v>
      </c>
      <c r="I438" s="185">
        <f>+H440</f>
        <v>22869</v>
      </c>
    </row>
    <row r="439" spans="3:9" ht="11.25" customHeight="1" x14ac:dyDescent="0.35"/>
    <row r="440" spans="3:9" x14ac:dyDescent="0.35">
      <c r="E440" s="209" t="s">
        <v>2180</v>
      </c>
      <c r="F440" s="574" t="s">
        <v>1867</v>
      </c>
      <c r="G440" s="209" t="s">
        <v>2181</v>
      </c>
      <c r="H440" s="189">
        <f>+H441</f>
        <v>22869</v>
      </c>
    </row>
    <row r="441" spans="3:9" x14ac:dyDescent="0.35">
      <c r="E441" s="109" t="s">
        <v>2180</v>
      </c>
      <c r="F441" s="572" t="s">
        <v>1867</v>
      </c>
      <c r="G441" s="109" t="s">
        <v>2181</v>
      </c>
      <c r="H441" s="575">
        <f>-H449</f>
        <v>22869</v>
      </c>
      <c r="I441" s="143"/>
    </row>
    <row r="442" spans="3:9" x14ac:dyDescent="0.35">
      <c r="E442" s="114"/>
      <c r="F442" s="207"/>
      <c r="G442" s="114"/>
      <c r="H442" s="235"/>
      <c r="I442" s="143"/>
    </row>
    <row r="443" spans="3:9" ht="20.25" thickBot="1" x14ac:dyDescent="0.4">
      <c r="C443" s="309" t="s">
        <v>1836</v>
      </c>
      <c r="I443" s="186">
        <f>+H445+H451</f>
        <v>25020.48</v>
      </c>
    </row>
    <row r="444" spans="3:9" ht="12" customHeight="1" x14ac:dyDescent="0.35">
      <c r="E444" s="66"/>
      <c r="I444" s="187"/>
    </row>
    <row r="445" spans="3:9" x14ac:dyDescent="0.35">
      <c r="E445" s="230"/>
      <c r="F445" s="314" t="s">
        <v>1867</v>
      </c>
      <c r="G445" s="230" t="s">
        <v>2175</v>
      </c>
      <c r="H445" s="232">
        <f>SUM(H446:H450)</f>
        <v>6912</v>
      </c>
    </row>
    <row r="446" spans="3:9" x14ac:dyDescent="0.35">
      <c r="E446" s="114" t="s">
        <v>2176</v>
      </c>
      <c r="F446" s="207" t="s">
        <v>1867</v>
      </c>
      <c r="G446" s="114" t="s">
        <v>2177</v>
      </c>
      <c r="H446" s="451">
        <f>IF(ISERROR(VLOOKUP(E446,'ARALIK 2015 MİZAN'!B:J,8,0)=TRUE),0,(VLOOKUP(E446,'ARALIK 2015 MİZAN'!B:J,8,0)))</f>
        <v>1575</v>
      </c>
    </row>
    <row r="447" spans="3:9" x14ac:dyDescent="0.35">
      <c r="E447" s="114" t="s">
        <v>2178</v>
      </c>
      <c r="F447" s="207" t="s">
        <v>1867</v>
      </c>
      <c r="G447" s="114" t="s">
        <v>2179</v>
      </c>
      <c r="H447" s="228">
        <f>IF(ISERROR(VLOOKUP(E447,'ARALIK 2015 MİZAN'!B:J,8,0)=TRUE),0,(VLOOKUP(E447,'ARALIK 2015 MİZAN'!B:J,8,0)))</f>
        <v>0</v>
      </c>
    </row>
    <row r="448" spans="3:9" x14ac:dyDescent="0.35">
      <c r="E448" s="114" t="s">
        <v>2180</v>
      </c>
      <c r="F448" s="207" t="s">
        <v>1867</v>
      </c>
      <c r="G448" s="114" t="s">
        <v>2181</v>
      </c>
      <c r="H448" s="228">
        <f>IF(ISERROR(VLOOKUP(E448,'ARALIK 2015 MİZAN'!B:J,8,0)=TRUE),0,(VLOOKUP(E448,'ARALIK 2015 MİZAN'!B:J,8,0)))</f>
        <v>23206</v>
      </c>
      <c r="I448" s="143"/>
    </row>
    <row r="449" spans="3:12" x14ac:dyDescent="0.35">
      <c r="E449" s="114"/>
      <c r="F449" s="323" t="s">
        <v>355</v>
      </c>
      <c r="G449" s="325" t="s">
        <v>1835</v>
      </c>
      <c r="H449" s="576">
        <v>-22869</v>
      </c>
      <c r="I449" s="321" t="s">
        <v>548</v>
      </c>
    </row>
    <row r="450" spans="3:12" ht="16.5" customHeight="1" x14ac:dyDescent="0.35">
      <c r="F450" s="324" t="s">
        <v>356</v>
      </c>
      <c r="G450" s="309" t="s">
        <v>354</v>
      </c>
      <c r="H450" s="322">
        <v>5000</v>
      </c>
      <c r="I450" s="321" t="s">
        <v>548</v>
      </c>
    </row>
    <row r="451" spans="3:12" x14ac:dyDescent="0.35">
      <c r="E451" s="233" t="s">
        <v>2223</v>
      </c>
      <c r="F451" s="234" t="s">
        <v>1867</v>
      </c>
      <c r="G451" s="233" t="s">
        <v>2224</v>
      </c>
      <c r="H451" s="449">
        <f>IF(ISERROR(VLOOKUP(E451,'ARALIK 2015 MİZAN'!B:J,8,0)=TRUE),0,(VLOOKUP(E451,'ARALIK 2015 MİZAN'!B:J,8,0)))</f>
        <v>18108.48</v>
      </c>
    </row>
    <row r="453" spans="3:12" ht="20.25" thickBot="1" x14ac:dyDescent="0.4">
      <c r="C453" s="309" t="s">
        <v>1829</v>
      </c>
      <c r="I453" s="364">
        <f>+H455+H456</f>
        <v>848935.74</v>
      </c>
    </row>
    <row r="454" spans="3:12" ht="11.25" customHeight="1" x14ac:dyDescent="0.35"/>
    <row r="455" spans="3:12" x14ac:dyDescent="0.35">
      <c r="E455" s="194" t="s">
        <v>2221</v>
      </c>
      <c r="F455" s="120" t="s">
        <v>1867</v>
      </c>
      <c r="G455" s="194" t="s">
        <v>2222</v>
      </c>
      <c r="H455" s="188">
        <f>IF(ISERROR(VLOOKUP(E455,'ARALIK 2015 MİZAN'!B:J,8,0)=TRUE),0,(VLOOKUP(E455,'ARALIK 2015 MİZAN'!B:J,8,0)))</f>
        <v>639985.66</v>
      </c>
      <c r="K455" s="101"/>
    </row>
    <row r="456" spans="3:12" x14ac:dyDescent="0.35">
      <c r="E456" s="194" t="s">
        <v>2242</v>
      </c>
      <c r="F456" s="120" t="s">
        <v>1867</v>
      </c>
      <c r="G456" s="194" t="s">
        <v>2243</v>
      </c>
      <c r="H456" s="188">
        <f>IF(ISERROR(VLOOKUP(E456,'ARALIK 2015 MİZAN'!B:J,8,0)=TRUE),0,(VLOOKUP(E456,'ARALIK 2015 MİZAN'!B:J,8,0)))</f>
        <v>208950.08</v>
      </c>
      <c r="K456" s="101"/>
      <c r="L456" s="101"/>
    </row>
    <row r="457" spans="3:12" ht="12" customHeight="1" x14ac:dyDescent="0.35"/>
    <row r="458" spans="3:12" ht="20.25" thickBot="1" x14ac:dyDescent="0.4">
      <c r="C458" s="309" t="s">
        <v>551</v>
      </c>
      <c r="I458" s="186">
        <f>SUM(H460:H461)</f>
        <v>28714.240000000002</v>
      </c>
    </row>
    <row r="459" spans="3:12" ht="10.5" customHeight="1" x14ac:dyDescent="0.35">
      <c r="I459" s="187"/>
    </row>
    <row r="460" spans="3:12" x14ac:dyDescent="0.35">
      <c r="E460" s="194" t="s">
        <v>2236</v>
      </c>
      <c r="F460" s="120" t="s">
        <v>1867</v>
      </c>
      <c r="G460" s="194" t="s">
        <v>2237</v>
      </c>
      <c r="H460" s="449">
        <f>IF(ISERROR(VLOOKUP(E460,'ARALIK 2015 MİZAN'!B:J,8,0)=TRUE),0,(VLOOKUP(E460,'ARALIK 2015 MİZAN'!B:J,8,0)))</f>
        <v>28714.240000000002</v>
      </c>
    </row>
    <row r="461" spans="3:12" x14ac:dyDescent="0.35">
      <c r="E461" s="114" t="s">
        <v>290</v>
      </c>
      <c r="F461" s="207" t="s">
        <v>1867</v>
      </c>
      <c r="G461" s="114" t="s">
        <v>358</v>
      </c>
      <c r="H461" s="228">
        <f>IF(ISERROR(VLOOKUP(E461,'ARALIK 2015 MİZAN'!B:J,8,0)=TRUE),0,(VLOOKUP(E461,'ARALIK 2015 MİZAN'!B:J,8,0)))</f>
        <v>0</v>
      </c>
    </row>
    <row r="462" spans="3:12" ht="20.25" thickBot="1" x14ac:dyDescent="0.4">
      <c r="C462" s="309" t="s">
        <v>350</v>
      </c>
      <c r="I462" s="185">
        <f>+H463+H464</f>
        <v>1617370.8</v>
      </c>
    </row>
    <row r="463" spans="3:12" x14ac:dyDescent="0.35">
      <c r="E463" s="114" t="s">
        <v>296</v>
      </c>
      <c r="F463" s="207" t="s">
        <v>1867</v>
      </c>
      <c r="G463" s="114" t="s">
        <v>351</v>
      </c>
      <c r="H463" s="450">
        <f>IF(ISERROR(VLOOKUP(E463,'ARALIK 2015 MİZAN'!B:J,8,0)=TRUE),0,(VLOOKUP(E463,'ARALIK 2015 MİZAN'!B:J,8,0)))</f>
        <v>1611298.52</v>
      </c>
    </row>
    <row r="464" spans="3:12" x14ac:dyDescent="0.35">
      <c r="E464" s="114" t="s">
        <v>2818</v>
      </c>
      <c r="F464" s="207" t="s">
        <v>1867</v>
      </c>
      <c r="G464" s="114" t="s">
        <v>351</v>
      </c>
      <c r="H464" s="450">
        <f>IF(ISERROR(VLOOKUP(E464,'ARALIK 2015 MİZAN'!B:J,8,0)=TRUE),0,(VLOOKUP(E464,'ARALIK 2015 MİZAN'!B:J,8,0)))</f>
        <v>6072.28</v>
      </c>
    </row>
    <row r="465" spans="3:9" ht="20.25" thickBot="1" x14ac:dyDescent="0.4">
      <c r="C465" s="309" t="s">
        <v>1830</v>
      </c>
      <c r="I465" s="185">
        <f>+H467+H468</f>
        <v>1436.09</v>
      </c>
    </row>
    <row r="466" spans="3:9" ht="11.25" customHeight="1" x14ac:dyDescent="0.35"/>
    <row r="467" spans="3:9" x14ac:dyDescent="0.35">
      <c r="E467" s="194" t="s">
        <v>2169</v>
      </c>
      <c r="F467" s="120" t="s">
        <v>1867</v>
      </c>
      <c r="G467" s="194" t="s">
        <v>2170</v>
      </c>
      <c r="H467" s="452">
        <f>IF(ISERROR(VLOOKUP(E467,'ARALIK 2015 MİZAN'!B:J,8,0)=TRUE),0,(VLOOKUP(E467,'ARALIK 2015 MİZAN'!B:J,8,0)))</f>
        <v>1200.5899999999999</v>
      </c>
    </row>
    <row r="468" spans="3:9" x14ac:dyDescent="0.35">
      <c r="E468" s="114" t="s">
        <v>2214</v>
      </c>
      <c r="F468" s="207" t="s">
        <v>1867</v>
      </c>
      <c r="G468" s="114" t="s">
        <v>2170</v>
      </c>
      <c r="H468" s="451">
        <f>IF(ISERROR(VLOOKUP(E468,'ARALIK 2015 MİZAN'!B:J,8,0)=TRUE),0,(VLOOKUP(E468,'ARALIK 2015 MİZAN'!B:J,8,0)))</f>
        <v>235.5</v>
      </c>
    </row>
    <row r="470" spans="3:9" ht="20.25" thickBot="1" x14ac:dyDescent="0.4">
      <c r="C470" s="309" t="s">
        <v>363</v>
      </c>
      <c r="I470" s="185">
        <f>SUM(H471)</f>
        <v>86070.09</v>
      </c>
    </row>
    <row r="471" spans="3:9" x14ac:dyDescent="0.35">
      <c r="E471" s="109" t="s">
        <v>298</v>
      </c>
      <c r="F471" s="572" t="s">
        <v>1867</v>
      </c>
      <c r="G471" s="109" t="s">
        <v>357</v>
      </c>
      <c r="H471" s="577">
        <f>IF(ISERROR(VLOOKUP(E471,'ARALIK 2015 MİZAN'!B:J,8,0)=TRUE),0,(VLOOKUP(E471,'ARALIK 2015 MİZAN'!B:J,8,0)))</f>
        <v>86070.09</v>
      </c>
    </row>
    <row r="472" spans="3:9" x14ac:dyDescent="0.35">
      <c r="E472" s="190"/>
      <c r="F472" s="198"/>
      <c r="G472" s="190"/>
      <c r="H472" s="190"/>
    </row>
    <row r="473" spans="3:9" ht="20.25" thickBot="1" x14ac:dyDescent="0.4">
      <c r="C473" s="309" t="s">
        <v>550</v>
      </c>
      <c r="E473" s="190"/>
      <c r="F473" s="198"/>
      <c r="G473" s="190"/>
      <c r="H473" s="190"/>
      <c r="I473" s="185">
        <f>SUM(H474:H489)</f>
        <v>81338.069999999992</v>
      </c>
    </row>
    <row r="474" spans="3:9" x14ac:dyDescent="0.35">
      <c r="D474" s="193"/>
      <c r="E474" s="109" t="s">
        <v>2232</v>
      </c>
      <c r="F474" s="572" t="s">
        <v>1867</v>
      </c>
      <c r="G474" s="109" t="s">
        <v>2233</v>
      </c>
      <c r="H474" s="350">
        <f>IF(ISERROR(VLOOKUP(E474,'ARALIK 2015 MİZAN'!B:J,8,0)=TRUE),0,(VLOOKUP(E474,'ARALIK 2015 MİZAN'!B:J,8,0)))</f>
        <v>410</v>
      </c>
    </row>
    <row r="475" spans="3:9" x14ac:dyDescent="0.35">
      <c r="D475" s="193"/>
      <c r="E475" s="109" t="s">
        <v>3595</v>
      </c>
      <c r="F475" s="572" t="s">
        <v>1867</v>
      </c>
      <c r="G475" s="109" t="s">
        <v>3659</v>
      </c>
      <c r="H475" s="350">
        <f>IF(ISERROR(VLOOKUP(E475,'ARALIK 2015 MİZAN'!B:J,8,0)=TRUE),0,(VLOOKUP(E475,'ARALIK 2015 MİZAN'!B:J,8,0)))</f>
        <v>3568.74</v>
      </c>
    </row>
    <row r="476" spans="3:9" x14ac:dyDescent="0.35">
      <c r="D476" s="193"/>
      <c r="E476" s="430" t="s">
        <v>2821</v>
      </c>
      <c r="F476" s="572"/>
      <c r="G476" s="109"/>
      <c r="H476" s="350">
        <f>IF(ISERROR(VLOOKUP(E476,'ARALIK 2015 MİZAN'!B:J,8,0)=TRUE),0,(VLOOKUP(E476,'ARALIK 2015 MİZAN'!B:J,8,0)))</f>
        <v>9278.31</v>
      </c>
    </row>
    <row r="477" spans="3:9" x14ac:dyDescent="0.35">
      <c r="D477" s="193"/>
      <c r="E477" s="109" t="s">
        <v>3600</v>
      </c>
      <c r="F477" s="572" t="s">
        <v>1867</v>
      </c>
      <c r="G477" s="109" t="s">
        <v>3601</v>
      </c>
      <c r="H477" s="350">
        <f>IF(ISERROR(VLOOKUP(E477,'ARALIK 2015 MİZAN'!B:J,8,0)=TRUE),0,(VLOOKUP(E477,'ARALIK 2015 MİZAN'!B:J,8,0)))</f>
        <v>43122.43</v>
      </c>
    </row>
    <row r="478" spans="3:9" x14ac:dyDescent="0.35">
      <c r="D478" s="193"/>
      <c r="E478" s="109" t="s">
        <v>3602</v>
      </c>
      <c r="F478" s="572" t="s">
        <v>1867</v>
      </c>
      <c r="G478" s="109" t="s">
        <v>3660</v>
      </c>
      <c r="H478" s="350">
        <f>IF(ISERROR(VLOOKUP(E478,'ARALIK 2015 MİZAN'!B:J,8,0)=TRUE),0,(VLOOKUP(E478,'ARALIK 2015 MİZAN'!B:J,8,0)))</f>
        <v>210</v>
      </c>
    </row>
    <row r="479" spans="3:9" x14ac:dyDescent="0.35">
      <c r="D479" s="193"/>
      <c r="E479" s="430" t="s">
        <v>3049</v>
      </c>
      <c r="F479" s="572"/>
      <c r="G479" s="109"/>
      <c r="H479" s="350">
        <f>IF(ISERROR(VLOOKUP(E479,'ARALIK 2015 MİZAN'!B:J,8,0)=TRUE),0,(VLOOKUP(E479,'ARALIK 2015 MİZAN'!B:J,8,0)))</f>
        <v>0</v>
      </c>
    </row>
    <row r="480" spans="3:9" x14ac:dyDescent="0.35">
      <c r="D480" s="193"/>
      <c r="E480" s="109" t="s">
        <v>2234</v>
      </c>
      <c r="F480" s="572" t="s">
        <v>1867</v>
      </c>
      <c r="G480" s="109" t="s">
        <v>2235</v>
      </c>
      <c r="H480" s="350">
        <f>IF(ISERROR(VLOOKUP(E480,'ARALIK 2015 MİZAN'!B:J,8,0)=TRUE),0,(VLOOKUP(E480,'ARALIK 2015 MİZAN'!B:J,8,0)))</f>
        <v>239</v>
      </c>
    </row>
    <row r="481" spans="3:10" x14ac:dyDescent="0.35">
      <c r="E481" s="109" t="s">
        <v>2204</v>
      </c>
      <c r="F481" s="572" t="s">
        <v>1867</v>
      </c>
      <c r="G481" s="109" t="s">
        <v>2205</v>
      </c>
      <c r="H481" s="350">
        <f>IF(ISERROR(VLOOKUP(E481,'ARALIK 2015 MİZAN'!B:J,8,0)=TRUE),0,(VLOOKUP(E481,'ARALIK 2015 MİZAN'!B:J,8,0)))</f>
        <v>102.6</v>
      </c>
    </row>
    <row r="482" spans="3:10" x14ac:dyDescent="0.35">
      <c r="E482" s="109" t="s">
        <v>1779</v>
      </c>
      <c r="F482" s="572" t="s">
        <v>1867</v>
      </c>
      <c r="G482" s="109" t="s">
        <v>1805</v>
      </c>
      <c r="H482" s="350">
        <f>IF(ISERROR(VLOOKUP(E482,'ARALIK 2015 MİZAN'!B:J,8,0)=TRUE),0,(VLOOKUP(E482,'ARALIK 2015 MİZAN'!B:J,8,0)))</f>
        <v>0</v>
      </c>
    </row>
    <row r="483" spans="3:10" x14ac:dyDescent="0.35">
      <c r="E483" s="109" t="s">
        <v>2206</v>
      </c>
      <c r="F483" s="572" t="s">
        <v>1867</v>
      </c>
      <c r="G483" s="109" t="s">
        <v>2207</v>
      </c>
      <c r="H483" s="350">
        <f>IF(ISERROR(VLOOKUP(E483,'ARALIK 2015 MİZAN'!B:J,8,0)=TRUE),0,(VLOOKUP(E483,'ARALIK 2015 MİZAN'!B:J,8,0)))</f>
        <v>0</v>
      </c>
    </row>
    <row r="484" spans="3:10" x14ac:dyDescent="0.35">
      <c r="E484" s="430" t="s">
        <v>3325</v>
      </c>
      <c r="F484" s="572" t="s">
        <v>1867</v>
      </c>
      <c r="G484" s="109" t="s">
        <v>3350</v>
      </c>
      <c r="H484" s="350">
        <f>IF(ISERROR(VLOOKUP(E484,'ARALIK 2015 MİZAN'!B:J,8,0)=TRUE),0,(VLOOKUP(E484,'ARALIK 2015 MİZAN'!B:J,8,0)))</f>
        <v>52.92</v>
      </c>
    </row>
    <row r="485" spans="3:10" x14ac:dyDescent="0.35">
      <c r="E485" s="109" t="s">
        <v>2208</v>
      </c>
      <c r="F485" s="572" t="s">
        <v>1867</v>
      </c>
      <c r="G485" s="109" t="s">
        <v>2209</v>
      </c>
      <c r="H485" s="350">
        <f>IF(ISERROR(VLOOKUP(E485,'ARALIK 2015 MİZAN'!B:J,8,0)=TRUE),0,(VLOOKUP(E485,'ARALIK 2015 MİZAN'!B:J,8,0)))</f>
        <v>779.91</v>
      </c>
    </row>
    <row r="486" spans="3:10" x14ac:dyDescent="0.35">
      <c r="E486" s="109" t="s">
        <v>3323</v>
      </c>
      <c r="F486" s="572" t="s">
        <v>1867</v>
      </c>
      <c r="G486" s="109" t="s">
        <v>3324</v>
      </c>
      <c r="H486" s="350">
        <f>IF(ISERROR(VLOOKUP(E486,'ARALIK 2015 MİZAN'!B:J,8,0)=TRUE),0,(VLOOKUP(E486,'ARALIK 2015 MİZAN'!B:J,8,0)))</f>
        <v>22766.880000000001</v>
      </c>
    </row>
    <row r="487" spans="3:10" x14ac:dyDescent="0.35">
      <c r="E487" s="109"/>
      <c r="F487" s="572"/>
      <c r="G487" s="109" t="s">
        <v>3700</v>
      </c>
      <c r="H487" s="350">
        <f>-H509</f>
        <v>30</v>
      </c>
    </row>
    <row r="488" spans="3:10" x14ac:dyDescent="0.35">
      <c r="E488" s="109"/>
      <c r="F488" s="572"/>
      <c r="G488" s="109" t="s">
        <v>3699</v>
      </c>
      <c r="H488" s="350">
        <f>-H498</f>
        <v>777.28</v>
      </c>
    </row>
    <row r="489" spans="3:10" x14ac:dyDescent="0.35">
      <c r="E489" s="731" t="s">
        <v>3724</v>
      </c>
      <c r="F489" s="733"/>
      <c r="G489" s="734"/>
      <c r="H489" s="732"/>
    </row>
    <row r="490" spans="3:10" ht="20.25" thickBot="1" x14ac:dyDescent="0.4">
      <c r="C490" s="309" t="s">
        <v>549</v>
      </c>
      <c r="E490" s="114"/>
      <c r="F490" s="207"/>
      <c r="G490" s="114"/>
      <c r="I490" s="185">
        <f>SUM(H492:H499)</f>
        <v>12882.21</v>
      </c>
    </row>
    <row r="491" spans="3:10" ht="10.5" customHeight="1" x14ac:dyDescent="0.35">
      <c r="D491" s="193"/>
    </row>
    <row r="492" spans="3:10" x14ac:dyDescent="0.35">
      <c r="D492" s="193"/>
      <c r="E492" s="114" t="s">
        <v>2238</v>
      </c>
      <c r="F492" s="207" t="s">
        <v>1867</v>
      </c>
      <c r="G492" s="114" t="s">
        <v>2239</v>
      </c>
      <c r="H492" s="228">
        <f>IF(ISERROR(VLOOKUP(E492,'ARALIK 2015 MİZAN'!B:J,8,0)=TRUE),0,(VLOOKUP(E492,'ARALIK 2015 MİZAN'!B:J,8,0)))</f>
        <v>0</v>
      </c>
    </row>
    <row r="493" spans="3:10" x14ac:dyDescent="0.35">
      <c r="D493" s="193"/>
      <c r="E493" s="114" t="s">
        <v>304</v>
      </c>
      <c r="F493" s="207" t="s">
        <v>1867</v>
      </c>
      <c r="G493" s="114" t="s">
        <v>793</v>
      </c>
      <c r="H493" s="228">
        <f>IF(ISERROR(VLOOKUP(E493,'ARALIK 2015 MİZAN'!B:J,8,0)=TRUE),0,(VLOOKUP(E493,'ARALIK 2015 MİZAN'!B:J,8,0)))</f>
        <v>0</v>
      </c>
      <c r="I493" s="816" t="s">
        <v>568</v>
      </c>
      <c r="J493" s="817"/>
    </row>
    <row r="494" spans="3:10" x14ac:dyDescent="0.35">
      <c r="D494" s="193"/>
      <c r="E494" s="114" t="s">
        <v>2240</v>
      </c>
      <c r="F494" s="207" t="s">
        <v>1867</v>
      </c>
      <c r="G494" s="114" t="s">
        <v>793</v>
      </c>
      <c r="H494" s="228">
        <f>IF(ISERROR(VLOOKUP(E494,'ARALIK 2015 MİZAN'!B:J,8,0)=TRUE),0,(VLOOKUP(E494,'ARALIK 2015 MİZAN'!B:J,8,0)))</f>
        <v>5807.28</v>
      </c>
      <c r="I494" s="816"/>
      <c r="J494" s="817"/>
    </row>
    <row r="495" spans="3:10" x14ac:dyDescent="0.35">
      <c r="D495" s="193"/>
      <c r="E495" s="114"/>
      <c r="F495" s="207"/>
      <c r="G495" s="114" t="s">
        <v>354</v>
      </c>
      <c r="H495" s="228">
        <f>-H450</f>
        <v>-5000</v>
      </c>
    </row>
    <row r="496" spans="3:10" x14ac:dyDescent="0.35">
      <c r="E496" s="114" t="s">
        <v>2191</v>
      </c>
      <c r="F496" s="207" t="s">
        <v>1867</v>
      </c>
      <c r="G496" s="114" t="s">
        <v>2192</v>
      </c>
      <c r="H496" s="451">
        <f>IF(ISERROR(VLOOKUP(E496,'ARALIK 2015 MİZAN'!B:J,8,0)=TRUE),0,(VLOOKUP(E496,'ARALIK 2015 MİZAN'!B:J,8,0)))</f>
        <v>27053.09</v>
      </c>
    </row>
    <row r="497" spans="3:9" x14ac:dyDescent="0.35">
      <c r="E497" s="114"/>
      <c r="F497" s="207"/>
      <c r="G497" s="114" t="s">
        <v>3697</v>
      </c>
      <c r="H497" s="623">
        <f>-H486</f>
        <v>-22766.880000000001</v>
      </c>
    </row>
    <row r="498" spans="3:9" x14ac:dyDescent="0.35">
      <c r="E498" s="114"/>
      <c r="F498" s="207"/>
      <c r="G498" s="109" t="s">
        <v>3699</v>
      </c>
      <c r="H498" s="623">
        <f>-807.28+30</f>
        <v>-777.28</v>
      </c>
    </row>
    <row r="499" spans="3:9" x14ac:dyDescent="0.35">
      <c r="E499" s="114"/>
      <c r="F499" s="207"/>
      <c r="G499" s="625" t="s">
        <v>3698</v>
      </c>
      <c r="H499" s="624">
        <v>8566</v>
      </c>
    </row>
    <row r="500" spans="3:9" ht="20.25" thickBot="1" x14ac:dyDescent="0.4">
      <c r="C500" s="309" t="s">
        <v>2873</v>
      </c>
      <c r="I500" s="185">
        <f>+H501</f>
        <v>3255</v>
      </c>
    </row>
    <row r="501" spans="3:9" x14ac:dyDescent="0.35">
      <c r="E501" s="114" t="s">
        <v>2814</v>
      </c>
      <c r="F501" s="207" t="s">
        <v>1867</v>
      </c>
      <c r="G501" s="114" t="s">
        <v>2815</v>
      </c>
      <c r="H501" s="451">
        <f>IF(ISERROR(VLOOKUP(E501,'ARALIK 2015 MİZAN'!B:J,8,0)=TRUE),0,(VLOOKUP(E501,'ARALIK 2015 MİZAN'!B:J,8,0)))</f>
        <v>3255</v>
      </c>
    </row>
    <row r="503" spans="3:9" ht="20.25" thickBot="1" x14ac:dyDescent="0.4">
      <c r="C503" s="309" t="s">
        <v>2874</v>
      </c>
      <c r="I503" s="185">
        <f>+H504</f>
        <v>1000</v>
      </c>
    </row>
    <row r="504" spans="3:9" x14ac:dyDescent="0.35">
      <c r="E504" s="114" t="s">
        <v>2816</v>
      </c>
      <c r="F504" s="207" t="s">
        <v>1867</v>
      </c>
      <c r="G504" s="114" t="s">
        <v>2817</v>
      </c>
      <c r="H504" s="451">
        <f>IF(ISERROR(VLOOKUP(E504,'ARALIK 2015 MİZAN'!B:J,8,0)=TRUE),0,(VLOOKUP(E504,'ARALIK 2015 MİZAN'!B:J,8,0)))</f>
        <v>1000</v>
      </c>
    </row>
    <row r="506" spans="3:9" ht="20.25" thickBot="1" x14ac:dyDescent="0.4">
      <c r="C506" s="309" t="s">
        <v>2875</v>
      </c>
      <c r="I506" s="185">
        <f>SUM(H507:H509)</f>
        <v>24360</v>
      </c>
    </row>
    <row r="507" spans="3:9" x14ac:dyDescent="0.35">
      <c r="E507" s="109" t="s">
        <v>2823</v>
      </c>
      <c r="F507" s="572" t="s">
        <v>1867</v>
      </c>
      <c r="G507" s="109" t="s">
        <v>2877</v>
      </c>
      <c r="H507" s="350">
        <f>IF(ISERROR(VLOOKUP(E507,'ARALIK 2015 MİZAN'!B:J,8,0)=TRUE),0,(VLOOKUP(E507,'ARALIK 2015 MİZAN'!B:J,8,0)))</f>
        <v>20910</v>
      </c>
    </row>
    <row r="508" spans="3:9" x14ac:dyDescent="0.35">
      <c r="E508" s="109" t="s">
        <v>3604</v>
      </c>
      <c r="F508" s="572" t="s">
        <v>1329</v>
      </c>
      <c r="G508" s="109" t="s">
        <v>2877</v>
      </c>
      <c r="H508" s="350">
        <f>IF(ISERROR(VLOOKUP(E508,'ARALIK 2015 MİZAN'!B:J,8,0)=TRUE),0,(VLOOKUP(E508,'ARALIK 2015 MİZAN'!B:J,8,0)))</f>
        <v>3480</v>
      </c>
    </row>
    <row r="509" spans="3:9" x14ac:dyDescent="0.35">
      <c r="E509" s="109"/>
      <c r="F509" s="578"/>
      <c r="G509" s="109" t="s">
        <v>3700</v>
      </c>
      <c r="H509" s="350">
        <v>-30</v>
      </c>
    </row>
    <row r="510" spans="3:9" ht="20.25" thickBot="1" x14ac:dyDescent="0.4">
      <c r="C510" s="309" t="s">
        <v>2876</v>
      </c>
      <c r="E510" s="190"/>
      <c r="F510" s="198"/>
      <c r="G510" s="190"/>
      <c r="H510" s="190"/>
      <c r="I510" s="185">
        <f>+H511</f>
        <v>51438.91</v>
      </c>
    </row>
    <row r="511" spans="3:9" x14ac:dyDescent="0.35">
      <c r="E511" s="109" t="s">
        <v>306</v>
      </c>
      <c r="F511" s="572" t="s">
        <v>1867</v>
      </c>
      <c r="G511" s="109" t="s">
        <v>2878</v>
      </c>
      <c r="H511" s="350">
        <f>IF(ISERROR(VLOOKUP(E511,'ARALIK 2015 MİZAN'!B:J,8,0)=TRUE),0,(VLOOKUP(E511,'ARALIK 2015 MİZAN'!B:J,8,0)))</f>
        <v>51438.91</v>
      </c>
    </row>
    <row r="514" spans="5:7" x14ac:dyDescent="0.35">
      <c r="E514" s="626" t="s">
        <v>3600</v>
      </c>
      <c r="F514" s="627"/>
      <c r="G514" s="628" t="s">
        <v>3601</v>
      </c>
    </row>
    <row r="515" spans="5:7" x14ac:dyDescent="0.35">
      <c r="E515" s="143" t="s">
        <v>3701</v>
      </c>
    </row>
    <row r="516" spans="5:7" x14ac:dyDescent="0.35">
      <c r="E516" s="143" t="s">
        <v>3702</v>
      </c>
    </row>
    <row r="517" spans="5:7" x14ac:dyDescent="0.35">
      <c r="E517" s="143" t="s">
        <v>3703</v>
      </c>
    </row>
    <row r="532" spans="9:13" x14ac:dyDescent="0.35">
      <c r="I532" s="178">
        <v>810</v>
      </c>
      <c r="J532" s="101">
        <f>+I276</f>
        <v>4020945.84</v>
      </c>
    </row>
    <row r="533" spans="9:13" x14ac:dyDescent="0.35">
      <c r="I533" s="178">
        <v>820</v>
      </c>
      <c r="J533" s="101">
        <f>+H342+H349+H353</f>
        <v>6345567.1100000003</v>
      </c>
    </row>
    <row r="534" spans="9:13" x14ac:dyDescent="0.35">
      <c r="I534" s="178">
        <v>830</v>
      </c>
      <c r="J534" s="101">
        <f>+H324</f>
        <v>45436.619999999995</v>
      </c>
    </row>
    <row r="535" spans="9:13" x14ac:dyDescent="0.35">
      <c r="I535" s="178">
        <v>840</v>
      </c>
      <c r="J535" s="101">
        <f>+H266</f>
        <v>43719.519999999997</v>
      </c>
    </row>
    <row r="536" spans="9:13" x14ac:dyDescent="0.35">
      <c r="I536" s="178">
        <v>841</v>
      </c>
      <c r="J536">
        <v>0</v>
      </c>
    </row>
    <row r="537" spans="9:13" x14ac:dyDescent="0.35">
      <c r="I537" s="178">
        <v>850</v>
      </c>
      <c r="J537" s="101">
        <f>+H315</f>
        <v>476080.58</v>
      </c>
    </row>
    <row r="538" spans="9:13" x14ac:dyDescent="0.35">
      <c r="I538" s="178">
        <v>861</v>
      </c>
      <c r="J538" s="101">
        <f>+H272</f>
        <v>9504410.2899999991</v>
      </c>
    </row>
    <row r="539" spans="9:13" x14ac:dyDescent="0.35">
      <c r="I539" s="178" t="s">
        <v>3657</v>
      </c>
      <c r="J539" s="101">
        <f>+H309</f>
        <v>654618.16</v>
      </c>
    </row>
    <row r="540" spans="9:13" x14ac:dyDescent="0.35">
      <c r="I540" s="178" t="s">
        <v>3658</v>
      </c>
      <c r="J540" s="101">
        <f>+I356</f>
        <v>3668442.2999999993</v>
      </c>
      <c r="K540" s="101"/>
      <c r="L540" s="101"/>
    </row>
    <row r="541" spans="9:13" x14ac:dyDescent="0.35">
      <c r="I541" s="178">
        <v>880</v>
      </c>
      <c r="J541" s="101"/>
      <c r="K541" s="101">
        <f>3271547.85</f>
        <v>3271547.85</v>
      </c>
      <c r="L541" s="101"/>
    </row>
    <row r="542" spans="9:13" x14ac:dyDescent="0.35">
      <c r="I542" s="178">
        <v>882</v>
      </c>
      <c r="K542" s="101">
        <v>839082.53</v>
      </c>
      <c r="L542" s="416">
        <f>+H511+H507+H494+H492+H480+H479+H476+H474+H455+H451+H435+H475+H460+H478+H477</f>
        <v>839082.53</v>
      </c>
      <c r="M542" s="416">
        <f>+K542-L542</f>
        <v>0</v>
      </c>
    </row>
    <row r="543" spans="9:13" x14ac:dyDescent="0.35">
      <c r="I543" s="178">
        <v>883</v>
      </c>
      <c r="K543" s="101">
        <v>212430.07999999999</v>
      </c>
      <c r="L543" s="101">
        <f>+H456+H508</f>
        <v>212430.07999999999</v>
      </c>
      <c r="M543" s="101">
        <f>+K543-L543</f>
        <v>0</v>
      </c>
    </row>
    <row r="544" spans="9:13" x14ac:dyDescent="0.35">
      <c r="K544" s="101">
        <f>SUM(K541:K543)</f>
        <v>4323060.46</v>
      </c>
    </row>
    <row r="545" spans="11:11" x14ac:dyDescent="0.35">
      <c r="K545" s="101">
        <f>+J539+J540</f>
        <v>4323060.459999999</v>
      </c>
    </row>
    <row r="546" spans="11:11" x14ac:dyDescent="0.35">
      <c r="K546" s="101">
        <f>+K544-K545</f>
        <v>0</v>
      </c>
    </row>
  </sheetData>
  <mergeCells count="12">
    <mergeCell ref="C148:D148"/>
    <mergeCell ref="C149:D149"/>
    <mergeCell ref="I493:J494"/>
    <mergeCell ref="C150:D150"/>
    <mergeCell ref="A141:B141"/>
    <mergeCell ref="C140:D140"/>
    <mergeCell ref="C142:D142"/>
    <mergeCell ref="C141:D141"/>
    <mergeCell ref="A145:B145"/>
    <mergeCell ref="C146:D146"/>
    <mergeCell ref="C145:D145"/>
    <mergeCell ref="C144:D144"/>
  </mergeCells>
  <phoneticPr fontId="38" type="noConversion"/>
  <pageMargins left="0.47244094488188981" right="0.35433070866141736" top="0.15748031496062992" bottom="0.47244094488188981" header="0.11811023622047245" footer="0.51181102362204722"/>
  <pageSetup paperSize="9" scale="66" orientation="portrait" verticalDpi="300" r:id="rId1"/>
  <headerFooter alignWithMargins="0"/>
  <rowBreaks count="5" manualBreakCount="5">
    <brk id="74" max="9" man="1"/>
    <brk id="208" max="9" man="1"/>
    <brk id="274" max="9" man="1"/>
    <brk id="338" max="9" man="1"/>
    <brk id="469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B3:O229"/>
  <sheetViews>
    <sheetView showGridLines="0" topLeftCell="A41" zoomScaleNormal="100" workbookViewId="0">
      <selection activeCell="J54" sqref="J54"/>
    </sheetView>
  </sheetViews>
  <sheetFormatPr defaultRowHeight="12.75" x14ac:dyDescent="0.2"/>
  <cols>
    <col min="1" max="1" width="4.5703125" customWidth="1"/>
    <col min="2" max="2" width="5.140625" bestFit="1" customWidth="1"/>
    <col min="3" max="3" width="12.85546875" customWidth="1"/>
    <col min="4" max="4" width="16.140625" style="101" customWidth="1"/>
    <col min="5" max="5" width="15.140625" customWidth="1"/>
    <col min="6" max="6" width="17.28515625" style="101" customWidth="1"/>
    <col min="7" max="7" width="0.5703125" customWidth="1"/>
    <col min="8" max="8" width="5" customWidth="1"/>
    <col min="9" max="9" width="13.42578125" customWidth="1"/>
    <col min="10" max="10" width="16.5703125" customWidth="1"/>
    <col min="11" max="11" width="15.7109375" bestFit="1" customWidth="1"/>
    <col min="12" max="12" width="16.28515625" customWidth="1"/>
    <col min="13" max="13" width="16.5703125" bestFit="1" customWidth="1"/>
    <col min="14" max="14" width="19.7109375" bestFit="1" customWidth="1"/>
    <col min="15" max="15" width="16.5703125" bestFit="1" customWidth="1"/>
  </cols>
  <sheetData>
    <row r="3" spans="2:14" ht="30.75" x14ac:dyDescent="0.2">
      <c r="B3" s="820" t="s">
        <v>2633</v>
      </c>
      <c r="C3" s="820"/>
      <c r="D3" s="820"/>
      <c r="E3" s="820"/>
      <c r="F3" s="820"/>
      <c r="G3" s="280"/>
      <c r="H3" s="820" t="s">
        <v>1922</v>
      </c>
      <c r="I3" s="820"/>
      <c r="J3" s="820"/>
      <c r="K3" s="820"/>
      <c r="L3" s="820"/>
    </row>
    <row r="4" spans="2:14" x14ac:dyDescent="0.2">
      <c r="B4" s="280"/>
      <c r="C4" s="280"/>
      <c r="D4" s="281"/>
      <c r="E4" s="280"/>
      <c r="F4" s="281"/>
      <c r="G4" s="280"/>
      <c r="H4" s="280"/>
      <c r="I4" s="280"/>
      <c r="J4" s="281"/>
      <c r="K4" s="280"/>
      <c r="L4" s="281"/>
    </row>
    <row r="5" spans="2:14" x14ac:dyDescent="0.2">
      <c r="B5" s="128"/>
      <c r="C5" s="128" t="s">
        <v>1328</v>
      </c>
      <c r="D5" s="129"/>
      <c r="E5" s="128" t="s">
        <v>1329</v>
      </c>
      <c r="F5" s="129"/>
      <c r="G5" s="280"/>
      <c r="H5" s="128"/>
      <c r="I5" s="128" t="s">
        <v>1328</v>
      </c>
      <c r="J5" s="129"/>
      <c r="K5" s="128" t="s">
        <v>1329</v>
      </c>
      <c r="L5" s="129"/>
    </row>
    <row r="6" spans="2:14" ht="15.75" x14ac:dyDescent="0.25">
      <c r="B6" s="130" t="s">
        <v>2634</v>
      </c>
      <c r="C6" s="128" t="s">
        <v>2635</v>
      </c>
      <c r="D6" s="129"/>
      <c r="E6" s="128" t="s">
        <v>2636</v>
      </c>
      <c r="F6" s="129"/>
      <c r="G6" s="280"/>
      <c r="H6" s="130" t="s">
        <v>2634</v>
      </c>
      <c r="I6" s="128" t="s">
        <v>2635</v>
      </c>
      <c r="J6" s="129"/>
      <c r="K6" s="128" t="s">
        <v>2636</v>
      </c>
      <c r="L6" s="129"/>
    </row>
    <row r="7" spans="2:14" x14ac:dyDescent="0.2">
      <c r="B7" s="128"/>
      <c r="C7" s="131" t="s">
        <v>1869</v>
      </c>
      <c r="D7" s="129">
        <f>IF(ISERROR(VLOOKUP(C7,'ARALIK 2015 MİZAN'!B:J,8,0)=TRUE),0,(VLOOKUP(C7,'ARALIK 2015 MİZAN'!B:J,8,0)))</f>
        <v>5411259.5499999998</v>
      </c>
      <c r="E7" s="131" t="s">
        <v>1883</v>
      </c>
      <c r="F7" s="129">
        <f>IF(ISERROR(VLOOKUP(E7,'ARALIK 2015 MİZAN'!B:J,8,0)=TRUE),0,(VLOOKUP(E7,'ARALIK 2015 MİZAN'!B:J,8,0)))</f>
        <v>346131.3</v>
      </c>
      <c r="G7" s="280"/>
      <c r="H7" s="128"/>
      <c r="I7" s="131" t="s">
        <v>1093</v>
      </c>
      <c r="J7" s="129">
        <f>IF(ISERROR(VLOOKUP(I7,'ARALIK 2015 MİZAN'!B:J,9,0)=TRUE),0,(VLOOKUP(I7,'ARALIK 2015 MİZAN'!B:J,9,0)))</f>
        <v>14323699.9</v>
      </c>
      <c r="K7" s="131" t="s">
        <v>1097</v>
      </c>
      <c r="L7" s="129">
        <f>IF(ISERROR(VLOOKUP(K7,'ARALIK 2015 MİZAN'!B:J,9,0)=TRUE),0,(VLOOKUP(K7,'ARALIK 2015 MİZAN'!B:J,9,0)))</f>
        <v>22889538.440000001</v>
      </c>
    </row>
    <row r="8" spans="2:14" x14ac:dyDescent="0.2">
      <c r="B8" s="128"/>
      <c r="C8" s="128"/>
      <c r="D8" s="129"/>
      <c r="E8" s="128"/>
      <c r="F8" s="129"/>
      <c r="G8" s="280"/>
      <c r="H8" s="128"/>
      <c r="I8" s="131" t="s">
        <v>1111</v>
      </c>
      <c r="J8" s="129">
        <f>IF(ISERROR(VLOOKUP(I8,'ARALIK 2015 MİZAN'!B:J,9,0)=TRUE),0,(VLOOKUP(I8,'ARALIK 2015 MİZAN'!B:J,9,0)))</f>
        <v>22409.37</v>
      </c>
      <c r="K8" s="306" t="s">
        <v>1137</v>
      </c>
      <c r="L8" s="129">
        <f>IF(ISERROR(VLOOKUP(K8,'ARALIK 2015 MİZAN'!B:J,9,0)=TRUE),0,(VLOOKUP(K8,'ARALIK 2015 MİZAN'!B:J,9,0)))</f>
        <v>1184074.92</v>
      </c>
    </row>
    <row r="9" spans="2:14" x14ac:dyDescent="0.2">
      <c r="B9" s="128"/>
      <c r="C9" s="128" t="s">
        <v>2635</v>
      </c>
      <c r="D9" s="129"/>
      <c r="E9" s="128"/>
      <c r="F9" s="129"/>
      <c r="G9" s="280"/>
      <c r="H9" s="128"/>
      <c r="I9" s="131" t="s">
        <v>1115</v>
      </c>
      <c r="J9" s="129">
        <f>IF(ISERROR(VLOOKUP(I9,'ARALIK 2015 MİZAN'!B:J,9,0)=TRUE),0,(VLOOKUP(I9,'ARALIK 2015 MİZAN'!B:J,9,0)))</f>
        <v>7488281.0199999996</v>
      </c>
      <c r="K9" s="131" t="s">
        <v>1175</v>
      </c>
      <c r="L9" s="129">
        <f>IF(ISERROR(VLOOKUP(K9,'ARALIK 2015 MİZAN'!B:J,9,0)=TRUE),0,(VLOOKUP(K9,'ARALIK 2015 MİZAN'!B:J,9,0)))</f>
        <v>61501626.380000003</v>
      </c>
    </row>
    <row r="10" spans="2:14" x14ac:dyDescent="0.2">
      <c r="B10" s="128" t="s">
        <v>2637</v>
      </c>
      <c r="C10" s="131" t="s">
        <v>757</v>
      </c>
      <c r="D10" s="129">
        <f>IF(ISERROR(VLOOKUP(C10,'ARALIK 2015 MİZAN'!B:J,8,0)=TRUE),0,(VLOOKUP(C10,'ARALIK 2015 MİZAN'!B:J,8,0)))</f>
        <v>55258512.359999999</v>
      </c>
      <c r="E10" s="131" t="s">
        <v>763</v>
      </c>
      <c r="F10" s="129">
        <f>IF(ISERROR(VLOOKUP(E10,'ARALIK 2015 MİZAN'!B:J,8,0)=TRUE),0,(VLOOKUP(E10,'ARALIK 2015 MİZAN'!B:J,8,0)))</f>
        <v>31258417.43</v>
      </c>
      <c r="G10" s="280"/>
      <c r="H10" s="128"/>
      <c r="I10" s="131"/>
      <c r="J10" s="129"/>
      <c r="K10" s="131"/>
      <c r="L10" s="129"/>
    </row>
    <row r="11" spans="2:14" x14ac:dyDescent="0.2">
      <c r="B11" s="128"/>
      <c r="C11" s="128"/>
      <c r="D11" s="129"/>
      <c r="E11" s="128"/>
      <c r="F11" s="129"/>
      <c r="G11" s="280"/>
      <c r="H11" s="128"/>
      <c r="I11" s="131" t="s">
        <v>1147</v>
      </c>
      <c r="J11" s="129">
        <f>IF(ISERROR(VLOOKUP(I11,'ARALIK 2015 MİZAN'!B:J,9,0)=TRUE),0,(VLOOKUP(I11,'ARALIK 2015 MİZAN'!B:J,9,0)))</f>
        <v>106650.97</v>
      </c>
      <c r="K11" s="131"/>
      <c r="L11" s="129"/>
      <c r="N11" s="101">
        <f>+J9+J11+J14</f>
        <v>131433262.94999999</v>
      </c>
    </row>
    <row r="12" spans="2:14" x14ac:dyDescent="0.2">
      <c r="B12" s="128"/>
      <c r="C12" s="128" t="s">
        <v>2636</v>
      </c>
      <c r="D12" s="129"/>
      <c r="E12" s="128"/>
      <c r="F12" s="129"/>
      <c r="G12" s="280"/>
      <c r="H12" s="128"/>
      <c r="I12" s="131" t="s">
        <v>1160</v>
      </c>
      <c r="J12" s="129">
        <f>IF(ISERROR(VLOOKUP(I12,'ARALIK 2015 MİZAN'!B:J,9,0)=TRUE),0,(VLOOKUP(I12,'ARALIK 2015 MİZAN'!B:J,9,0)))</f>
        <v>71003717.579999998</v>
      </c>
      <c r="K12" s="131"/>
      <c r="L12" s="129"/>
    </row>
    <row r="13" spans="2:14" x14ac:dyDescent="0.2">
      <c r="B13" s="128"/>
      <c r="C13" s="128">
        <v>1</v>
      </c>
      <c r="D13" s="129"/>
      <c r="E13" s="128"/>
      <c r="F13" s="129"/>
      <c r="G13" s="280"/>
      <c r="H13" s="128"/>
      <c r="I13" s="131" t="s">
        <v>1192</v>
      </c>
      <c r="J13" s="129">
        <f>IF(ISERROR(VLOOKUP(I13,'ARALIK 2015 MİZAN'!B:J,9,0)=TRUE),0,(VLOOKUP(I13,'ARALIK 2015 MİZAN'!B:J,9,0)))</f>
        <v>286031.62</v>
      </c>
      <c r="K13" s="131"/>
      <c r="L13" s="129"/>
      <c r="N13" s="101">
        <f>+J7+J8+J12+J13</f>
        <v>85635858.469999999</v>
      </c>
    </row>
    <row r="14" spans="2:14" x14ac:dyDescent="0.2">
      <c r="B14" s="128"/>
      <c r="C14" s="131" t="s">
        <v>766</v>
      </c>
      <c r="D14" s="129">
        <f>IF(ISERROR(VLOOKUP(C14,'ARALIK 2015 MİZAN'!B:J,8,0)=TRUE),0,(VLOOKUP(C14,'ARALIK 2015 MİZAN'!B:J,8,0)))</f>
        <v>0.1</v>
      </c>
      <c r="E14" s="128"/>
      <c r="F14" s="129"/>
      <c r="G14" s="280"/>
      <c r="H14" s="128"/>
      <c r="I14" s="131" t="s">
        <v>1198</v>
      </c>
      <c r="J14" s="129">
        <f>IF(ISERROR(VLOOKUP(I14,'ARALIK 2015 MİZAN'!B:J,9,0)=TRUE),0,(VLOOKUP(I14,'ARALIK 2015 MİZAN'!B:J,9,0)))</f>
        <v>123838330.95999999</v>
      </c>
      <c r="K14" s="131"/>
      <c r="L14" s="129"/>
    </row>
    <row r="15" spans="2:14" x14ac:dyDescent="0.2">
      <c r="B15" s="128"/>
      <c r="C15" s="128">
        <v>2</v>
      </c>
      <c r="D15" s="129"/>
      <c r="E15" s="128"/>
      <c r="F15" s="129"/>
      <c r="G15" s="280"/>
      <c r="H15" s="128"/>
      <c r="I15" s="131" t="s">
        <v>1213</v>
      </c>
      <c r="J15" s="129">
        <f>IF(ISERROR(VLOOKUP(I15,'ARALIK 2015 MİZAN'!B:J,9,0)=TRUE),0,(VLOOKUP(I15,'ARALIK 2015 MİZAN'!B:J,9,0)))</f>
        <v>0</v>
      </c>
      <c r="K15" s="131"/>
      <c r="L15" s="129"/>
    </row>
    <row r="16" spans="2:14" ht="13.5" thickBot="1" x14ac:dyDescent="0.25">
      <c r="B16" s="128"/>
      <c r="C16" s="131" t="s">
        <v>774</v>
      </c>
      <c r="D16" s="129">
        <f>IF(ISERROR(VLOOKUP(C16,'ARALIK 2015 MİZAN'!B:J,8,0)=TRUE),0,(VLOOKUP(C16,'ARALIK 2015 MİZAN'!B:J,8,0)))</f>
        <v>56505232.369999997</v>
      </c>
      <c r="E16" s="131" t="s">
        <v>781</v>
      </c>
      <c r="F16" s="129">
        <f>IF(ISERROR(VLOOKUP(E16,'ARALIK 2015 MİZAN'!B:J,8,0)=TRUE),0,(VLOOKUP(E16,'ARALIK 2015 MİZAN'!B:J,8,0)))</f>
        <v>1353562.7</v>
      </c>
      <c r="G16" s="280"/>
      <c r="H16" s="128"/>
      <c r="I16" s="135" t="s">
        <v>1270</v>
      </c>
      <c r="J16" s="294">
        <f>SUM(J7:J15)</f>
        <v>217069121.42000002</v>
      </c>
      <c r="K16" s="135" t="s">
        <v>1270</v>
      </c>
      <c r="L16" s="294">
        <f>SUM(L7:L15)</f>
        <v>85575239.74000001</v>
      </c>
    </row>
    <row r="17" spans="2:15" ht="13.5" thickTop="1" x14ac:dyDescent="0.2">
      <c r="B17" s="128"/>
      <c r="C17" s="128"/>
      <c r="D17" s="129"/>
      <c r="E17" s="128"/>
      <c r="F17" s="129"/>
      <c r="G17" s="280"/>
      <c r="H17" s="128"/>
      <c r="I17" s="131"/>
      <c r="J17" s="129"/>
      <c r="K17" s="131"/>
      <c r="L17" s="129"/>
    </row>
    <row r="18" spans="2:15" x14ac:dyDescent="0.2">
      <c r="B18" s="128" t="s">
        <v>1915</v>
      </c>
      <c r="C18" s="128"/>
      <c r="D18" s="129"/>
      <c r="E18" s="128"/>
      <c r="F18" s="129"/>
      <c r="G18" s="280"/>
      <c r="H18" s="128" t="s">
        <v>1923</v>
      </c>
      <c r="I18" s="131"/>
      <c r="J18" s="129"/>
      <c r="K18" s="131"/>
      <c r="L18" s="129"/>
    </row>
    <row r="19" spans="2:15" x14ac:dyDescent="0.2">
      <c r="B19" s="128"/>
      <c r="C19" s="128" t="s">
        <v>2635</v>
      </c>
      <c r="D19" s="129">
        <v>0</v>
      </c>
      <c r="E19" s="128"/>
      <c r="F19" s="129">
        <v>0</v>
      </c>
      <c r="G19" s="280"/>
      <c r="H19" s="128"/>
      <c r="I19" s="131"/>
      <c r="J19" s="129"/>
      <c r="K19" s="131"/>
      <c r="L19" s="129"/>
    </row>
    <row r="20" spans="2:15" x14ac:dyDescent="0.2">
      <c r="B20" s="128"/>
      <c r="C20" s="128"/>
      <c r="D20" s="129"/>
      <c r="E20" s="128"/>
      <c r="G20" s="280"/>
      <c r="H20" s="128"/>
      <c r="I20" s="131" t="s">
        <v>1153</v>
      </c>
      <c r="J20" s="129">
        <f>IF(ISERROR(VLOOKUP(I20,'ARALIK 2015 MİZAN'!B:J,9,0)=TRUE),0,(VLOOKUP(I20,'ARALIK 2015 MİZAN'!B:J,9,0)))</f>
        <v>77589.13</v>
      </c>
      <c r="K20" s="131" t="s">
        <v>1157</v>
      </c>
      <c r="L20" s="129">
        <f>IF(ISERROR(VLOOKUP(K20,'ARALIK 2015 MİZAN'!B:J,9,0)=TRUE),0,(VLOOKUP(K20,'ARALIK 2015 MİZAN'!B:J,9,0)))</f>
        <v>5452483.0700000003</v>
      </c>
    </row>
    <row r="21" spans="2:15" x14ac:dyDescent="0.2">
      <c r="B21" s="128"/>
      <c r="C21" s="131" t="s">
        <v>1916</v>
      </c>
      <c r="D21" s="129"/>
      <c r="E21" s="131"/>
      <c r="F21" s="136"/>
      <c r="G21" s="280"/>
      <c r="H21" s="128"/>
      <c r="I21" s="131" t="s">
        <v>2949</v>
      </c>
      <c r="J21" s="129">
        <f>IF(ISERROR(VLOOKUP(I21,'ARALIK 2015 MİZAN'!B:J,9,0)=TRUE),0,(VLOOKUP(I21,'ARALIK 2015 MİZAN'!B:J,9,0)))</f>
        <v>11000000</v>
      </c>
      <c r="K21" s="131" t="s">
        <v>3461</v>
      </c>
      <c r="L21" s="129">
        <f>IF(ISERROR(VLOOKUP(K21,'ARALIK 2015 MİZAN'!B:J,9,0)=TRUE),0,(VLOOKUP(K21,'ARALIK 2015 MİZAN'!B:J,9,0)))</f>
        <v>11629000</v>
      </c>
    </row>
    <row r="22" spans="2:15" x14ac:dyDescent="0.2">
      <c r="B22" s="128"/>
      <c r="C22" s="131" t="s">
        <v>790</v>
      </c>
      <c r="D22" s="129">
        <f>IF(ISERROR(VLOOKUP(C22,'ARALIK 2015 MİZAN'!B:J,8,0)=TRUE),0,(VLOOKUP(C22,'ARALIK 2015 MİZAN'!B:J,8,0)))</f>
        <v>6043585.9800000004</v>
      </c>
      <c r="E22" s="131" t="s">
        <v>801</v>
      </c>
      <c r="F22" s="136">
        <f>IF(ISERROR(VLOOKUP(E22,'ARALIK 2015 MİZAN'!B:J,8,0)=TRUE),0,(VLOOKUP(E22,'ARALIK 2015 MİZAN'!B:J,8,0)))</f>
        <v>14649930</v>
      </c>
      <c r="G22" s="280"/>
      <c r="H22" s="128"/>
      <c r="I22" s="131"/>
      <c r="J22" s="129"/>
      <c r="K22" s="131"/>
      <c r="L22" s="129"/>
    </row>
    <row r="23" spans="2:15" x14ac:dyDescent="0.2">
      <c r="B23" s="128"/>
      <c r="C23" s="131" t="s">
        <v>570</v>
      </c>
      <c r="D23" s="129">
        <f>IF(ISERROR(VLOOKUP(C23,'ARALIK 2015 MİZAN'!B:J,8,0)=TRUE),0,(VLOOKUP(C23,'ARALIK 2015 MİZAN'!B:J,8,0)))</f>
        <v>0</v>
      </c>
      <c r="E23" s="131" t="s">
        <v>797</v>
      </c>
      <c r="F23" s="136">
        <f>IF(ISERROR(VLOOKUP(E23,'ARALIK 2015 MİZAN'!B:J,8,0)=TRUE),0,(VLOOKUP(E23,'ARALIK 2015 MİZAN'!B:J,8,0)))</f>
        <v>168221.75</v>
      </c>
      <c r="G23" s="280"/>
      <c r="H23" s="128" t="s">
        <v>2637</v>
      </c>
      <c r="I23" s="131" t="s">
        <v>1409</v>
      </c>
      <c r="J23" s="129">
        <f>IF(ISERROR(VLOOKUP(I23,'ARALIK 2015 MİZAN'!B:J,9,0)=TRUE),0,(VLOOKUP(I23,'ARALIK 2015 MİZAN'!B:J,9,0)))</f>
        <v>0</v>
      </c>
      <c r="K23" s="131" t="s">
        <v>1412</v>
      </c>
      <c r="L23" s="129">
        <f>IF(ISERROR(VLOOKUP(K23,'ARALIK 2015 MİZAN'!B:J,9,0)=TRUE),0,(VLOOKUP(K23,'ARALIK 2015 MİZAN'!B:J,9,0)))</f>
        <v>73182588.140000001</v>
      </c>
    </row>
    <row r="24" spans="2:15" x14ac:dyDescent="0.2">
      <c r="B24" s="128"/>
      <c r="C24" s="131" t="s">
        <v>3368</v>
      </c>
      <c r="D24" s="129">
        <f>IF(ISERROR(VLOOKUP(C24,'ARALIK 2015 MİZAN'!B:J,8,0)=TRUE),0,(VLOOKUP(C24,'ARALIK 2015 MİZAN'!B:J,8,0)))</f>
        <v>7206425.7599999998</v>
      </c>
      <c r="E24" s="131"/>
      <c r="F24" s="316"/>
      <c r="G24" s="280"/>
      <c r="H24" s="128"/>
      <c r="I24" s="131"/>
      <c r="J24" s="129"/>
      <c r="K24" s="131"/>
      <c r="L24" s="129"/>
    </row>
    <row r="25" spans="2:15" ht="13.5" thickBot="1" x14ac:dyDescent="0.25">
      <c r="B25" s="128"/>
      <c r="C25" s="135" t="s">
        <v>1270</v>
      </c>
      <c r="D25" s="294">
        <f>SUM(D22:D24)</f>
        <v>13250011.74</v>
      </c>
      <c r="E25" s="135" t="s">
        <v>1270</v>
      </c>
      <c r="F25" s="294">
        <f>SUM(F22:F24)</f>
        <v>14818151.75</v>
      </c>
      <c r="G25" s="280"/>
      <c r="H25" s="128"/>
      <c r="I25" s="131"/>
      <c r="J25" s="129"/>
      <c r="K25" s="131"/>
      <c r="L25" s="129"/>
    </row>
    <row r="26" spans="2:15" ht="13.5" thickTop="1" x14ac:dyDescent="0.2">
      <c r="B26" s="128"/>
      <c r="C26" s="131"/>
      <c r="D26" s="129"/>
      <c r="E26" s="131"/>
      <c r="F26" s="129"/>
      <c r="G26" s="280"/>
      <c r="H26" s="128"/>
      <c r="I26" s="131"/>
      <c r="J26" s="129"/>
      <c r="K26" s="131"/>
      <c r="L26" s="129"/>
    </row>
    <row r="27" spans="2:15" x14ac:dyDescent="0.2">
      <c r="B27" s="128"/>
      <c r="C27" s="131"/>
      <c r="D27" s="129"/>
      <c r="E27" s="131"/>
      <c r="F27" s="129"/>
      <c r="G27" s="280"/>
      <c r="H27" s="128"/>
      <c r="I27" s="131"/>
      <c r="J27" s="129"/>
      <c r="K27" s="128"/>
      <c r="L27" s="129"/>
    </row>
    <row r="28" spans="2:15" x14ac:dyDescent="0.2">
      <c r="B28" s="128" t="s">
        <v>1917</v>
      </c>
      <c r="C28" s="131" t="s">
        <v>2635</v>
      </c>
      <c r="D28" s="129"/>
      <c r="E28" s="131"/>
      <c r="F28" s="129"/>
      <c r="G28" s="280"/>
      <c r="H28" s="128" t="s">
        <v>1920</v>
      </c>
      <c r="I28" s="131"/>
      <c r="J28" s="129"/>
      <c r="K28" s="131"/>
      <c r="L28" s="129"/>
    </row>
    <row r="29" spans="2:15" x14ac:dyDescent="0.2">
      <c r="B29" s="128"/>
      <c r="C29" s="131" t="s">
        <v>808</v>
      </c>
      <c r="D29" s="129">
        <f>IF(ISERROR(VLOOKUP(C29,'ARALIK 2015 MİZAN'!B:J,8,0)=TRUE),0,(VLOOKUP(C29,'ARALIK 2015 MİZAN'!B:J,8,0)))</f>
        <v>12122933.35</v>
      </c>
      <c r="E29" s="345" t="s">
        <v>76</v>
      </c>
      <c r="F29" s="129">
        <f>IF(ISERROR(VLOOKUP(E29,'ARALIK 2015 MİZAN'!B:J,8,0)=TRUE),0,(VLOOKUP(E29,'ARALIK 2015 MİZAN'!B:J,8,0)))</f>
        <v>11042850</v>
      </c>
      <c r="G29" s="280"/>
      <c r="H29" s="128" t="s">
        <v>2635</v>
      </c>
      <c r="I29" s="131" t="s">
        <v>1230</v>
      </c>
      <c r="J29" s="129">
        <f>IF(ISERROR(VLOOKUP(I29,'ARALIK 2015 MİZAN'!B:J,9,0)=TRUE),0,(VLOOKUP(I29,'ARALIK 2015 MİZAN'!B:J,9,0)))</f>
        <v>1504908.95</v>
      </c>
      <c r="K29" s="131" t="s">
        <v>1401</v>
      </c>
      <c r="L29" s="129">
        <f>IF(ISERROR(VLOOKUP(K29,'ARALIK 2015 MİZAN'!B:J,9,0)=TRUE),0,(VLOOKUP(K29,'ARALIK 2015 MİZAN'!B:J,9,0)))</f>
        <v>202414.72</v>
      </c>
    </row>
    <row r="30" spans="2:15" x14ac:dyDescent="0.2">
      <c r="B30" s="128"/>
      <c r="C30" s="131" t="s">
        <v>821</v>
      </c>
      <c r="D30" s="129">
        <f>IF(ISERROR(VLOOKUP(C30,'ARALIK 2015 MİZAN'!B:J,8,0)=TRUE),0,(VLOOKUP(C30,'ARALIK 2015 MİZAN'!B:J,8,0)))</f>
        <v>23848972.920000002</v>
      </c>
      <c r="E30" s="306" t="s">
        <v>81</v>
      </c>
      <c r="F30" s="129">
        <f>IF(ISERROR(VLOOKUP(E30,'ARALIK 2015 MİZAN'!B:J,8,0)=TRUE),0,(VLOOKUP(E30,'ARALIK 2015 MİZAN'!B:J,8,0)))</f>
        <v>23991951.890000001</v>
      </c>
      <c r="G30" s="280"/>
      <c r="H30" s="128"/>
      <c r="I30" s="131"/>
      <c r="J30" s="129"/>
      <c r="K30" s="131"/>
      <c r="L30" s="129"/>
    </row>
    <row r="31" spans="2:15" x14ac:dyDescent="0.2">
      <c r="B31" s="128"/>
      <c r="C31" s="306" t="s">
        <v>2895</v>
      </c>
      <c r="D31" s="129">
        <f>IF(ISERROR(VLOOKUP(C31,'ARALIK 2015 MİZAN'!B:J,8,0)=TRUE),0,(VLOOKUP(C31,'ARALIK 2015 MİZAN'!B:J,8,0)))</f>
        <v>12333.4</v>
      </c>
      <c r="E31" s="306"/>
      <c r="F31" s="344"/>
      <c r="G31" s="280"/>
      <c r="H31" s="128"/>
      <c r="I31" s="131"/>
      <c r="J31" s="129"/>
      <c r="K31" s="131"/>
      <c r="L31" s="129"/>
    </row>
    <row r="32" spans="2:15" ht="13.5" thickBot="1" x14ac:dyDescent="0.25">
      <c r="B32" s="128"/>
      <c r="C32" s="135" t="s">
        <v>1270</v>
      </c>
      <c r="D32" s="294">
        <f>SUM(D29:D31)</f>
        <v>35984239.670000002</v>
      </c>
      <c r="E32" s="135"/>
      <c r="F32" s="294">
        <f>SUM(F29:F30)</f>
        <v>35034801.890000001</v>
      </c>
      <c r="G32" s="280"/>
      <c r="H32" s="128"/>
      <c r="I32" s="131"/>
      <c r="J32" s="129"/>
      <c r="K32" s="131"/>
      <c r="L32" s="129"/>
      <c r="O32" s="101">
        <f>+ROUND(J33,0)</f>
        <v>169718</v>
      </c>
    </row>
    <row r="33" spans="2:15" ht="13.5" thickTop="1" x14ac:dyDescent="0.2">
      <c r="B33" s="128"/>
      <c r="C33" s="131" t="s">
        <v>2636</v>
      </c>
      <c r="D33" s="129"/>
      <c r="E33" s="131"/>
      <c r="F33" s="129"/>
      <c r="G33" s="280"/>
      <c r="H33" s="128" t="s">
        <v>1919</v>
      </c>
      <c r="I33" s="131" t="s">
        <v>1234</v>
      </c>
      <c r="J33" s="129">
        <f>IF(ISERROR(VLOOKUP(I33,'ARALIK 2015 MİZAN'!B:J,9,0)=TRUE),0,(VLOOKUP(I33,'ARALIK 2015 MİZAN'!B:J,9,0)))</f>
        <v>169718.43</v>
      </c>
      <c r="K33" s="131" t="s">
        <v>1405</v>
      </c>
      <c r="L33" s="129">
        <f>IF(ISERROR(VLOOKUP(K33,'ARALIK 2015 MİZAN'!B:J,9,0)=TRUE),0,(VLOOKUP(K33,'ARALIK 2015 MİZAN'!B:J,9,0)))</f>
        <v>48747.43</v>
      </c>
      <c r="N33" s="101">
        <f>+J33+J41</f>
        <v>1163383.22</v>
      </c>
      <c r="O33" s="101">
        <f>+ROUND(J41,0)</f>
        <v>993665</v>
      </c>
    </row>
    <row r="34" spans="2:15" x14ac:dyDescent="0.2">
      <c r="B34" s="128"/>
      <c r="C34" s="131" t="s">
        <v>833</v>
      </c>
      <c r="D34" s="129">
        <f>IF(ISERROR(VLOOKUP(C34,'ARALIK 2015 MİZAN'!B:J,8,0)=TRUE),0,(VLOOKUP(C34,'ARALIK 2015 MİZAN'!B:J,8,0)))</f>
        <v>3469958.39</v>
      </c>
      <c r="E34" s="131" t="s">
        <v>844</v>
      </c>
      <c r="F34" s="129">
        <f>IF(ISERROR(VLOOKUP(E34,'ARALIK 2015 MİZAN'!B:J,8,0)=TRUE),0,(VLOOKUP(E34,'ARALIK 2015 MİZAN'!B:J,8,0)))</f>
        <v>78255837.420000002</v>
      </c>
      <c r="G34" s="280"/>
      <c r="H34" s="128"/>
      <c r="I34" s="131"/>
      <c r="J34" s="129"/>
      <c r="K34" s="131"/>
      <c r="L34" s="129"/>
      <c r="N34" s="101">
        <f>+ROUND(N33,0)</f>
        <v>1163383</v>
      </c>
      <c r="O34" s="101">
        <f>SUM(O32:O33)</f>
        <v>1163383</v>
      </c>
    </row>
    <row r="35" spans="2:15" x14ac:dyDescent="0.2">
      <c r="B35" s="128"/>
      <c r="C35" s="131" t="s">
        <v>839</v>
      </c>
      <c r="D35" s="129">
        <f>IF(ISERROR(VLOOKUP(C35,'ARALIK 2015 MİZAN'!B:J,8,0)=TRUE),0,(VLOOKUP(C35,'ARALIK 2015 MİZAN'!B:J,8,0)))</f>
        <v>112605062.19</v>
      </c>
      <c r="E35" s="131"/>
      <c r="F35" s="129"/>
      <c r="G35" s="280"/>
      <c r="H35" s="128"/>
      <c r="I35" s="131"/>
      <c r="J35" s="129"/>
      <c r="K35" s="131"/>
      <c r="L35" s="129"/>
    </row>
    <row r="36" spans="2:15" x14ac:dyDescent="0.2">
      <c r="B36" s="128"/>
      <c r="C36" s="131" t="s">
        <v>848</v>
      </c>
      <c r="D36" s="129">
        <f>IF(ISERROR(VLOOKUP(C36,'ARALIK 2015 MİZAN'!B:J,8,0)=TRUE),0,(VLOOKUP(C36,'ARALIK 2015 MİZAN'!B:J,8,0)))</f>
        <v>3305836.76</v>
      </c>
      <c r="E36" s="131"/>
      <c r="F36" s="129"/>
      <c r="G36" s="280"/>
      <c r="H36" s="128" t="s">
        <v>1921</v>
      </c>
      <c r="I36" s="131" t="s">
        <v>1422</v>
      </c>
      <c r="J36" s="307">
        <f>IF(ISERROR(VLOOKUP(I36,'ARALIK 2015 MİZAN'!B:J,9,0)=TRUE),0,(VLOOKUP(I36,'ARALIK 2015 MİZAN'!B:J,9,0)))</f>
        <v>303640.89</v>
      </c>
      <c r="K36" s="131" t="s">
        <v>1464</v>
      </c>
      <c r="L36" s="307">
        <f>IF(ISERROR(VLOOKUP(K36,'ARALIK 2015 MİZAN'!B:J,9,0)=TRUE),0,(VLOOKUP(K36,'ARALIK 2015 MİZAN'!B:J,9,0)))</f>
        <v>6594.38</v>
      </c>
    </row>
    <row r="37" spans="2:15" x14ac:dyDescent="0.2">
      <c r="B37" s="128"/>
      <c r="C37" s="346" t="s">
        <v>2680</v>
      </c>
      <c r="D37" s="129">
        <f>IF(ISERROR(VLOOKUP(C37,'ARALIK 2015 MİZAN'!B:J,8,0)=TRUE),0,(VLOOKUP(C37,'ARALIK 2015 MİZAN'!B:J,8,0)))</f>
        <v>6604.77</v>
      </c>
      <c r="E37" s="131"/>
      <c r="F37" s="129"/>
      <c r="G37" s="280"/>
      <c r="H37" s="128"/>
      <c r="I37" s="131"/>
      <c r="J37" s="307"/>
      <c r="K37" s="131"/>
      <c r="L37" s="307"/>
    </row>
    <row r="38" spans="2:15" x14ac:dyDescent="0.2">
      <c r="B38" s="128"/>
      <c r="C38" s="131" t="s">
        <v>585</v>
      </c>
      <c r="D38" s="129">
        <f>IF(ISERROR(VLOOKUP(C38,'ARALIK 2015 MİZAN'!B:J,8,0)=TRUE),0,(VLOOKUP(C38,'ARALIK 2015 MİZAN'!B:J,8,0)))</f>
        <v>35103.620000000003</v>
      </c>
      <c r="E38" s="131"/>
      <c r="F38" s="129"/>
      <c r="G38" s="280"/>
      <c r="H38" s="128"/>
      <c r="I38" s="131"/>
      <c r="J38" s="129"/>
      <c r="K38" s="131"/>
      <c r="L38" s="129"/>
    </row>
    <row r="39" spans="2:15" x14ac:dyDescent="0.2">
      <c r="B39" s="128"/>
      <c r="C39" s="131" t="s">
        <v>419</v>
      </c>
      <c r="D39" s="129">
        <f>IF(ISERROR(VLOOKUP(C39,'ARALIK 2015 MİZAN'!B:J,8,0)=TRUE),0,(VLOOKUP(C39,'ARALIK 2015 MİZAN'!B:J,8,0)))</f>
        <v>46146.32</v>
      </c>
      <c r="E39" s="131"/>
      <c r="F39" s="129"/>
      <c r="G39" s="280"/>
      <c r="H39" s="128"/>
      <c r="I39" s="131"/>
      <c r="J39" s="129"/>
      <c r="K39" s="131"/>
      <c r="L39" s="129"/>
    </row>
    <row r="40" spans="2:15" x14ac:dyDescent="0.2">
      <c r="B40" s="128"/>
      <c r="C40" s="131" t="s">
        <v>854</v>
      </c>
      <c r="D40" s="129">
        <f>IF(ISERROR(VLOOKUP(C40,'ARALIK 2015 MİZAN'!B:J,8,0)=TRUE),0,(VLOOKUP(C40,'ARALIK 2015 MİZAN'!B:J,8,0)))</f>
        <v>0</v>
      </c>
      <c r="E40" s="131"/>
      <c r="F40" s="129"/>
      <c r="G40" s="280"/>
      <c r="H40" s="128"/>
      <c r="I40" s="131"/>
      <c r="J40" s="129"/>
      <c r="K40" s="131"/>
      <c r="L40" s="129"/>
    </row>
    <row r="41" spans="2:15" ht="13.5" thickBot="1" x14ac:dyDescent="0.25">
      <c r="B41" s="128"/>
      <c r="C41" s="135" t="s">
        <v>1270</v>
      </c>
      <c r="D41" s="294">
        <f>SUM(D34:D40)</f>
        <v>119468712.05</v>
      </c>
      <c r="E41" s="135"/>
      <c r="F41" s="294">
        <f>SUM(F34:F40)</f>
        <v>78255837.420000002</v>
      </c>
      <c r="G41" s="280"/>
      <c r="H41" s="128" t="s">
        <v>465</v>
      </c>
      <c r="I41" s="131" t="s">
        <v>1476</v>
      </c>
      <c r="J41" s="307">
        <f>IF(ISERROR(VLOOKUP(I41,'ARALIK 2015 MİZAN'!B:J,9,0)=TRUE),0,(VLOOKUP(I41,'ARALIK 2015 MİZAN'!B:J,9,0)))</f>
        <v>993664.79</v>
      </c>
      <c r="K41" s="131" t="s">
        <v>1504</v>
      </c>
      <c r="L41" s="307">
        <f>IF(ISERROR(VLOOKUP(K41,'ARALIK 2015 MİZAN'!B:J,9,0)=TRUE),0,(VLOOKUP(K41,'ARALIK 2015 MİZAN'!B:J,9,0)))</f>
        <v>275412.92</v>
      </c>
    </row>
    <row r="42" spans="2:15" ht="13.5" thickTop="1" x14ac:dyDescent="0.2">
      <c r="B42" s="128"/>
      <c r="C42" s="131"/>
      <c r="D42" s="317">
        <f>+D32+D41</f>
        <v>155452951.72</v>
      </c>
      <c r="E42" s="131"/>
      <c r="F42" s="317">
        <f>+F32+F41</f>
        <v>113290639.31</v>
      </c>
      <c r="G42" s="280"/>
      <c r="H42" s="128"/>
      <c r="I42" s="128"/>
      <c r="K42" s="128"/>
      <c r="L42" s="128"/>
    </row>
    <row r="43" spans="2:15" x14ac:dyDescent="0.2">
      <c r="B43" s="128" t="s">
        <v>1918</v>
      </c>
      <c r="C43" s="131" t="s">
        <v>2635</v>
      </c>
      <c r="D43" s="129"/>
      <c r="E43" s="131"/>
      <c r="F43" s="129"/>
      <c r="G43" s="280"/>
      <c r="H43" s="128"/>
      <c r="I43" s="134"/>
      <c r="J43" s="129"/>
      <c r="K43" s="131"/>
      <c r="L43" s="129"/>
    </row>
    <row r="44" spans="2:15" ht="13.5" thickBot="1" x14ac:dyDescent="0.25">
      <c r="B44" s="128">
        <v>1</v>
      </c>
      <c r="C44" s="131" t="s">
        <v>858</v>
      </c>
      <c r="D44" s="129">
        <f>IF(ISERROR(VLOOKUP(C44,'ARALIK 2015 MİZAN'!B:J,8,0)=TRUE),0,(VLOOKUP(C44,'ARALIK 2015 MİZAN'!B:J,8,0)))</f>
        <v>965502.87</v>
      </c>
      <c r="E44" s="131"/>
      <c r="F44" s="129"/>
      <c r="G44" s="280"/>
      <c r="H44" s="128"/>
      <c r="I44" s="135" t="s">
        <v>1270</v>
      </c>
      <c r="J44" s="294">
        <f>SUM(J41:J43)</f>
        <v>993664.79</v>
      </c>
      <c r="K44" s="135" t="s">
        <v>1270</v>
      </c>
      <c r="L44" s="294">
        <f>SUM(L41:L43)</f>
        <v>275412.92</v>
      </c>
    </row>
    <row r="45" spans="2:15" ht="13.5" thickTop="1" x14ac:dyDescent="0.2">
      <c r="B45" s="128">
        <v>2</v>
      </c>
      <c r="C45" s="132" t="s">
        <v>878</v>
      </c>
      <c r="D45" s="133">
        <f>IF(ISERROR(VLOOKUP(C45,'ARALIK 2015 MİZAN'!B:J,9,0)=TRUE),0,(VLOOKUP(C45,'ARALIK 2015 MİZAN'!B:J,9,0)))</f>
        <v>933512.91</v>
      </c>
      <c r="E45" s="131"/>
      <c r="F45" s="129"/>
      <c r="G45" s="280"/>
      <c r="H45" s="128"/>
      <c r="I45" s="134"/>
      <c r="J45" s="136"/>
      <c r="K45" s="131"/>
      <c r="L45" s="129"/>
    </row>
    <row r="46" spans="2:15" x14ac:dyDescent="0.2">
      <c r="B46" s="128"/>
      <c r="C46" s="131" t="s">
        <v>2636</v>
      </c>
      <c r="D46" s="129"/>
      <c r="E46" s="131"/>
      <c r="F46" s="129"/>
      <c r="G46" s="280"/>
      <c r="H46" s="128" t="s">
        <v>466</v>
      </c>
      <c r="I46" s="134"/>
      <c r="J46" s="129"/>
      <c r="K46" s="131"/>
      <c r="L46" s="129"/>
    </row>
    <row r="47" spans="2:15" x14ac:dyDescent="0.2">
      <c r="B47" s="128"/>
      <c r="C47" s="131" t="s">
        <v>866</v>
      </c>
      <c r="D47" s="129">
        <f>IF(ISERROR(VLOOKUP(C47,'ARALIK 2015 MİZAN'!B:J,8,0)=TRUE),0,(VLOOKUP(C47,'ARALIK 2015 MİZAN'!B:J,8,0)))</f>
        <v>586944.30000000005</v>
      </c>
      <c r="E47" s="131"/>
      <c r="F47" s="129"/>
      <c r="G47" s="280"/>
      <c r="H47" s="128" t="s">
        <v>2636</v>
      </c>
      <c r="I47" s="313" t="s">
        <v>1216</v>
      </c>
      <c r="J47" s="129">
        <f>IF(ISERROR(VLOOKUP(I47,'ARALIK 2015 MİZAN'!B:J,9,0)=TRUE),0,(VLOOKUP(I47,'ARALIK 2015 MİZAN'!B:J,9,0)))</f>
        <v>3397633.98</v>
      </c>
      <c r="K47" s="131"/>
      <c r="L47" s="129"/>
    </row>
    <row r="48" spans="2:15" x14ac:dyDescent="0.2">
      <c r="B48" s="128"/>
      <c r="C48" s="132" t="s">
        <v>880</v>
      </c>
      <c r="D48" s="133">
        <f>IF(ISERROR(VLOOKUP(C48,'ARALIK 2015 MİZAN'!B:J,9,0)=TRUE),0,(VLOOKUP(C48,'ARALIK 2015 MİZAN'!B:J,9,0)))</f>
        <v>586944.30000000005</v>
      </c>
      <c r="E48" s="131"/>
      <c r="F48" s="129"/>
      <c r="G48" s="280"/>
      <c r="H48" s="128"/>
      <c r="I48" s="306" t="s">
        <v>3090</v>
      </c>
      <c r="J48" s="129">
        <f>IF(ISERROR(VLOOKUP(I48,'ARALIK 2015 MİZAN'!B:J,9,0)=TRUE),0,(VLOOKUP(I48,'ARALIK 2015 MİZAN'!B:J,9,0)))</f>
        <v>0</v>
      </c>
      <c r="K48" s="131"/>
      <c r="L48" s="129"/>
    </row>
    <row r="49" spans="2:12" x14ac:dyDescent="0.2">
      <c r="B49" s="128"/>
      <c r="C49" s="132"/>
      <c r="D49" s="133"/>
      <c r="E49" s="131"/>
      <c r="F49" s="129"/>
      <c r="G49" s="280"/>
      <c r="H49" s="128"/>
      <c r="I49" s="306" t="s">
        <v>3091</v>
      </c>
      <c r="J49" s="129">
        <f>IF(ISERROR(VLOOKUP(I49,'ARALIK 2015 MİZAN'!B:J,9,0)=TRUE),0,(VLOOKUP(I49,'ARALIK 2015 MİZAN'!B:J,9,0)))</f>
        <v>0</v>
      </c>
      <c r="K49" s="131"/>
      <c r="L49" s="129"/>
    </row>
    <row r="50" spans="2:12" x14ac:dyDescent="0.2">
      <c r="B50" s="128"/>
      <c r="C50" s="132"/>
      <c r="D50" s="133"/>
      <c r="E50" s="131"/>
      <c r="F50" s="129"/>
      <c r="G50" s="280"/>
      <c r="H50" s="128"/>
      <c r="I50" s="306" t="s">
        <v>3092</v>
      </c>
      <c r="J50" s="129">
        <f>IF(ISERROR(VLOOKUP(I50,'ARALIK 2015 MİZAN'!B:J,9,0)=TRUE),0,(VLOOKUP(I50,'ARALIK 2015 MİZAN'!B:J,9,0)))</f>
        <v>0</v>
      </c>
      <c r="K50" s="131"/>
      <c r="L50" s="129"/>
    </row>
    <row r="51" spans="2:12" x14ac:dyDescent="0.2">
      <c r="B51" s="128"/>
      <c r="C51" s="131" t="s">
        <v>1919</v>
      </c>
      <c r="D51" s="129"/>
      <c r="E51" s="131"/>
      <c r="F51" s="129"/>
      <c r="G51" s="280"/>
      <c r="H51" s="128" t="s">
        <v>1919</v>
      </c>
      <c r="I51" s="131" t="s">
        <v>1224</v>
      </c>
      <c r="J51" s="129">
        <f>IF(ISERROR(VLOOKUP(I51,'ARALIK 2015 MİZAN'!B:J,9,0)=TRUE),0,(VLOOKUP(I51,'ARALIK 2015 MİZAN'!B:J,9,0)))</f>
        <v>3453772</v>
      </c>
      <c r="K51" s="131"/>
      <c r="L51" s="129"/>
    </row>
    <row r="52" spans="2:12" x14ac:dyDescent="0.2">
      <c r="B52" s="128"/>
      <c r="C52" s="131" t="s">
        <v>870</v>
      </c>
      <c r="D52" s="129">
        <f>IF(ISERROR(VLOOKUP(C52,'ARALIK 2015 MİZAN'!B:J,8,0)=TRUE),0,(VLOOKUP(C52,'ARALIK 2015 MİZAN'!B:J,8,0)))</f>
        <v>2685600.84</v>
      </c>
      <c r="E52" s="131"/>
      <c r="F52" s="129"/>
      <c r="G52" s="280"/>
      <c r="H52" s="128"/>
      <c r="I52" s="131" t="s">
        <v>2953</v>
      </c>
      <c r="J52" s="129">
        <f>IF(ISERROR(VLOOKUP(I52,'ARALIK 2015 MİZAN'!B:J,9,0)=TRUE),0,(VLOOKUP(I52,'ARALIK 2015 MİZAN'!B:J,9,0)))</f>
        <v>34489.96</v>
      </c>
      <c r="K52" s="131"/>
      <c r="L52" s="129"/>
    </row>
    <row r="53" spans="2:12" x14ac:dyDescent="0.2">
      <c r="B53" s="128"/>
      <c r="C53" s="132" t="s">
        <v>882</v>
      </c>
      <c r="D53" s="133">
        <f>IF(ISERROR(VLOOKUP(C53,'ARALIK 2015 MİZAN'!B:J,9,0)=TRUE),0,(VLOOKUP(C53,'ARALIK 2015 MİZAN'!B:J,9,0)))</f>
        <v>2563969.4300000002</v>
      </c>
      <c r="E53" s="131"/>
      <c r="F53" s="129"/>
      <c r="G53" s="280"/>
      <c r="H53" s="128" t="s">
        <v>467</v>
      </c>
      <c r="I53" s="313"/>
      <c r="J53" s="307">
        <f>IF(ISERROR(VLOOKUP(I53,'ARALIK 2015 MİZAN'!B:J,9,0)=TRUE),0,(VLOOKUP(I53,'ARALIK 2015 MİZAN'!B:J,9,0)))</f>
        <v>0</v>
      </c>
      <c r="K53" s="306"/>
      <c r="L53" s="307">
        <f>IF(ISERROR(VLOOKUP(K53,'ARALIK 2015 MİZAN'!B:J,9,0)=TRUE),0,(VLOOKUP(K53,'ARALIK 2015 MİZAN'!B:J,9,0)))</f>
        <v>0</v>
      </c>
    </row>
    <row r="54" spans="2:12" x14ac:dyDescent="0.2">
      <c r="B54" s="128"/>
      <c r="C54" s="132"/>
      <c r="D54" s="133"/>
      <c r="E54" s="131"/>
      <c r="F54" s="129"/>
      <c r="G54" s="280"/>
      <c r="H54" s="128"/>
      <c r="I54" s="134" t="s">
        <v>1508</v>
      </c>
      <c r="J54" s="307">
        <f>IF(ISERROR(VLOOKUP(I54,'ARALIK 2015 MİZAN'!B:J,9,0)=TRUE),0,(VLOOKUP(I54,'ARALIK 2015 MİZAN'!B:J,9,0)))</f>
        <v>2277892.91</v>
      </c>
      <c r="K54" s="306" t="s">
        <v>1524</v>
      </c>
      <c r="L54" s="307">
        <f>IF(ISERROR(VLOOKUP(K54,'ARALIK 2015 MİZAN'!B:J,9,0)=TRUE),0,(VLOOKUP(K54,'ARALIK 2015 MİZAN'!B:J,9,0)))</f>
        <v>375162.22</v>
      </c>
    </row>
    <row r="55" spans="2:12" x14ac:dyDescent="0.2">
      <c r="B55" s="128"/>
      <c r="C55" s="132"/>
      <c r="D55" s="133"/>
      <c r="E55" s="131"/>
      <c r="F55" s="129"/>
      <c r="G55" s="280"/>
      <c r="H55" s="128"/>
      <c r="I55" s="313" t="s">
        <v>1530</v>
      </c>
      <c r="J55" s="307">
        <f>IF(ISERROR(VLOOKUP(I55,'ARALIK 2015 MİZAN'!B:J,9,0)=TRUE),0,(VLOOKUP(I55,'ARALIK 2015 MİZAN'!B:J,9,0)))</f>
        <v>0</v>
      </c>
      <c r="K55" s="306" t="s">
        <v>1538</v>
      </c>
      <c r="L55" s="307">
        <f>IF(ISERROR(VLOOKUP(K55,'ARALIK 2015 MİZAN'!B:J,9,0)=TRUE),0,(VLOOKUP(K55,'ARALIK 2015 MİZAN'!B:J,9,0)))</f>
        <v>0</v>
      </c>
    </row>
    <row r="56" spans="2:12" x14ac:dyDescent="0.2">
      <c r="B56" s="128"/>
      <c r="C56" s="132"/>
      <c r="D56" s="133"/>
      <c r="E56" s="131"/>
      <c r="F56" s="129"/>
      <c r="G56" s="280"/>
      <c r="H56" s="128"/>
      <c r="I56" s="313" t="s">
        <v>3084</v>
      </c>
      <c r="J56" s="307">
        <f>IF(ISERROR(VLOOKUP(I56,'ARALIK 2015 MİZAN'!B:J,9,0)=TRUE),0,(VLOOKUP(I56,'ARALIK 2015 MİZAN'!B:J,9,0)))</f>
        <v>0</v>
      </c>
      <c r="K56" s="306" t="s">
        <v>3087</v>
      </c>
      <c r="L56" s="307">
        <f>IF(ISERROR(VLOOKUP(K56,'ARALIK 2015 MİZAN'!B:J,9,0)=TRUE),0,(VLOOKUP(K56,'ARALIK 2015 MİZAN'!B:J,9,0)))</f>
        <v>0</v>
      </c>
    </row>
    <row r="57" spans="2:12" x14ac:dyDescent="0.2">
      <c r="B57" s="128"/>
      <c r="C57" s="132"/>
      <c r="D57" s="133"/>
      <c r="E57" s="131"/>
      <c r="F57" s="129"/>
      <c r="G57" s="280"/>
      <c r="H57" s="128"/>
      <c r="I57" s="313" t="s">
        <v>3085</v>
      </c>
      <c r="J57" s="307">
        <f>IF(ISERROR(VLOOKUP(I57,'ARALIK 2015 MİZAN'!B:J,9,0)=TRUE),0,(VLOOKUP(I57,'ARALIK 2015 MİZAN'!B:J,9,0)))</f>
        <v>0</v>
      </c>
      <c r="K57" s="306" t="s">
        <v>3088</v>
      </c>
      <c r="L57" s="307">
        <f>IF(ISERROR(VLOOKUP(K57,'ARALIK 2015 MİZAN'!B:J,9,0)=TRUE),0,(VLOOKUP(K57,'ARALIK 2015 MİZAN'!B:J,9,0)))</f>
        <v>0</v>
      </c>
    </row>
    <row r="58" spans="2:12" x14ac:dyDescent="0.2">
      <c r="B58" s="128"/>
      <c r="C58" s="131"/>
      <c r="D58" s="129"/>
      <c r="E58" s="131"/>
      <c r="F58" s="129"/>
      <c r="G58" s="280"/>
      <c r="H58" s="128"/>
      <c r="I58" s="313" t="s">
        <v>195</v>
      </c>
      <c r="J58" s="307">
        <f>IF(ISERROR(VLOOKUP(I58,'ARALIK 2015 MİZAN'!B:J,9,0)=TRUE),0,(VLOOKUP(I58,'ARALIK 2015 MİZAN'!B:J,9,0)))</f>
        <v>0</v>
      </c>
      <c r="K58" s="306" t="s">
        <v>3089</v>
      </c>
      <c r="L58" s="307">
        <f>IF(ISERROR(VLOOKUP(K58,'ARALIK 2015 MİZAN'!B:J,9,0)=TRUE),0,(VLOOKUP(K58,'ARALIK 2015 MİZAN'!B:J,9,0)))</f>
        <v>0</v>
      </c>
    </row>
    <row r="59" spans="2:12" x14ac:dyDescent="0.2">
      <c r="B59" s="128" t="s">
        <v>1920</v>
      </c>
      <c r="C59" s="131"/>
      <c r="D59" s="129"/>
      <c r="E59" s="131"/>
      <c r="F59" s="129"/>
      <c r="G59" s="280"/>
      <c r="H59" s="128"/>
      <c r="I59" s="313" t="s">
        <v>3086</v>
      </c>
      <c r="J59" s="307">
        <f>IF(ISERROR(VLOOKUP(I59,'ARALIK 2015 MİZAN'!B:J,9,0)=TRUE),0,(VLOOKUP(I59,'ARALIK 2015 MİZAN'!B:J,9,0)))</f>
        <v>0</v>
      </c>
      <c r="K59" s="131"/>
      <c r="L59" s="129"/>
    </row>
    <row r="60" spans="2:12" ht="13.5" thickBot="1" x14ac:dyDescent="0.25">
      <c r="B60" s="128" t="s">
        <v>2635</v>
      </c>
      <c r="C60" s="131" t="s">
        <v>896</v>
      </c>
      <c r="D60" s="129">
        <f>IF(ISERROR(VLOOKUP(C60,'ARALIK 2015 MİZAN'!B:J,8,0)=TRUE),0,(VLOOKUP(C60,'ARALIK 2015 MİZAN'!B:J,8,0)))</f>
        <v>1446431.39</v>
      </c>
      <c r="E60" s="131" t="s">
        <v>911</v>
      </c>
      <c r="F60" s="133">
        <f>IF(ISERROR(VLOOKUP(E60,'ARALIK 2015 MİZAN'!B:J,8,0)=TRUE),0,(VLOOKUP(E60,'ARALIK 2015 MİZAN'!B:J,8,0)))</f>
        <v>1696207.75</v>
      </c>
      <c r="G60" s="280"/>
      <c r="H60" s="128"/>
      <c r="I60" s="135" t="s">
        <v>1270</v>
      </c>
      <c r="J60" s="294">
        <f>SUM(J53:J55)-J56-J57-J58-J59</f>
        <v>2277892.91</v>
      </c>
      <c r="K60" s="135" t="s">
        <v>1270</v>
      </c>
      <c r="L60" s="294">
        <f>SUM(L53:L55)-L56-L57-L58</f>
        <v>375162.22</v>
      </c>
    </row>
    <row r="61" spans="2:12" ht="13.5" thickTop="1" x14ac:dyDescent="0.2">
      <c r="B61" s="128" t="s">
        <v>2636</v>
      </c>
      <c r="C61" s="131" t="s">
        <v>916</v>
      </c>
      <c r="D61" s="129">
        <f>IF(ISERROR(VLOOKUP(C61,'ARALIK 2015 MİZAN'!B:J,8,0)=TRUE),0,(VLOOKUP(C61,'ARALIK 2015 MİZAN'!B:J,8,0)))</f>
        <v>566961.1</v>
      </c>
      <c r="E61" s="131" t="s">
        <v>928</v>
      </c>
      <c r="F61" s="133">
        <f>IF(ISERROR(VLOOKUP(E61,'ARALIK 2015 MİZAN'!B:J,8,0)=TRUE),0,(VLOOKUP(E61,'ARALIK 2015 MİZAN'!B:J,8,0)))</f>
        <v>643696.93999999994</v>
      </c>
      <c r="G61" s="280"/>
      <c r="H61" s="128" t="s">
        <v>468</v>
      </c>
      <c r="I61" s="131"/>
      <c r="J61" s="293"/>
      <c r="K61" s="131"/>
      <c r="L61" s="129"/>
    </row>
    <row r="62" spans="2:12" x14ac:dyDescent="0.2">
      <c r="B62" s="128"/>
      <c r="C62" s="131"/>
      <c r="D62" s="129"/>
      <c r="E62" s="131"/>
      <c r="F62" s="129"/>
      <c r="G62" s="280"/>
      <c r="H62" s="128"/>
      <c r="I62" s="131" t="s">
        <v>1544</v>
      </c>
      <c r="J62" s="129">
        <f>IF(ISERROR(VLOOKUP(I62,'ARALIK 2015 MİZAN'!B:J,9,0)=TRUE),0,(VLOOKUP(I62,'ARALIK 2015 MİZAN'!B:J,9,0)))</f>
        <v>50000000</v>
      </c>
      <c r="K62" s="131"/>
      <c r="L62" s="129"/>
    </row>
    <row r="63" spans="2:12" x14ac:dyDescent="0.2">
      <c r="B63" s="128"/>
      <c r="C63" s="131"/>
      <c r="D63" s="129"/>
      <c r="E63" s="131"/>
      <c r="F63" s="129"/>
      <c r="G63" s="280"/>
      <c r="H63" s="128"/>
      <c r="I63" s="131"/>
      <c r="J63" s="129"/>
      <c r="K63" s="131"/>
      <c r="L63" s="129"/>
    </row>
    <row r="64" spans="2:12" x14ac:dyDescent="0.2">
      <c r="B64" s="128" t="s">
        <v>1921</v>
      </c>
      <c r="C64" s="131" t="s">
        <v>886</v>
      </c>
      <c r="D64" s="129">
        <f>IF(ISERROR(VLOOKUP(C64,'ARALIK 2015 MİZAN'!B:J,8,0)=TRUE),0,(VLOOKUP(C64,'ARALIK 2015 MİZAN'!B:J,8,0)))</f>
        <v>16322375</v>
      </c>
      <c r="E64" s="131" t="s">
        <v>892</v>
      </c>
      <c r="F64" s="133">
        <f>IF(ISERROR(VLOOKUP(E64,'ARALIK 2015 MİZAN'!B:J,8,0)=TRUE),0,(VLOOKUP(E64,'ARALIK 2015 MİZAN'!B:J,8,0)))</f>
        <v>13166451.4</v>
      </c>
      <c r="G64" s="280"/>
      <c r="H64" s="128" t="s">
        <v>2635</v>
      </c>
      <c r="I64" s="131" t="s">
        <v>1548</v>
      </c>
      <c r="J64" s="129">
        <f>IF(ISERROR(VLOOKUP(I64,'ARALIK 2015 MİZAN'!B:J,9,0)=TRUE),0,(VLOOKUP(I64,'ARALIK 2015 MİZAN'!B:J,9,0)))</f>
        <v>4447820.93</v>
      </c>
      <c r="K64" s="131"/>
      <c r="L64" s="129"/>
    </row>
    <row r="65" spans="2:13" x14ac:dyDescent="0.2">
      <c r="B65" s="128"/>
      <c r="C65" s="131"/>
      <c r="D65" s="129"/>
      <c r="E65" s="131"/>
      <c r="F65" s="129"/>
      <c r="G65" s="280"/>
      <c r="H65" s="128"/>
      <c r="I65" s="131"/>
      <c r="J65" s="129"/>
      <c r="K65" s="131"/>
      <c r="L65" s="129"/>
    </row>
    <row r="66" spans="2:13" x14ac:dyDescent="0.2">
      <c r="B66" s="128"/>
      <c r="C66" s="131"/>
      <c r="D66" s="129"/>
      <c r="E66" s="131"/>
      <c r="F66" s="129"/>
      <c r="G66" s="280"/>
      <c r="H66" s="128" t="s">
        <v>2636</v>
      </c>
      <c r="I66" s="131"/>
      <c r="J66" s="129"/>
      <c r="K66" s="131"/>
      <c r="L66" s="129"/>
    </row>
    <row r="67" spans="2:13" x14ac:dyDescent="0.2">
      <c r="B67" s="128" t="s">
        <v>468</v>
      </c>
      <c r="C67" s="131"/>
      <c r="D67" s="129"/>
      <c r="E67" s="131"/>
      <c r="F67" s="129"/>
      <c r="G67" s="280"/>
      <c r="H67" s="296"/>
      <c r="I67" s="297" t="s">
        <v>1554</v>
      </c>
      <c r="J67" s="298">
        <f>IF(ISERROR(VLOOKUP(I67,'ARALIK 2015 MİZAN'!B:J,9,0)=TRUE),0,(VLOOKUP(I67,'ARALIK 2015 MİZAN'!B:J,9,0)))</f>
        <v>42519580.400000006</v>
      </c>
      <c r="K67" s="131"/>
      <c r="L67" s="129"/>
    </row>
    <row r="68" spans="2:13" x14ac:dyDescent="0.2">
      <c r="B68" s="128" t="s">
        <v>2635</v>
      </c>
      <c r="C68" s="131" t="s">
        <v>941</v>
      </c>
      <c r="D68" s="129">
        <f>IF(ISERROR(VLOOKUP(C68,'ARALIK 2015 MİZAN'!B:J,8,0)=TRUE),0,(VLOOKUP(C68,'ARALIK 2015 MİZAN'!B:J,8,0)))</f>
        <v>2360054.0499999998</v>
      </c>
      <c r="E68" s="131" t="s">
        <v>960</v>
      </c>
      <c r="F68" s="133">
        <f>-VLOOKUP(E68,'ARALIK 2015 MİZAN'!B:J,9,FALSE)</f>
        <v>-2633016.14</v>
      </c>
      <c r="G68" s="280"/>
      <c r="H68" s="296"/>
      <c r="I68" s="297" t="s">
        <v>1652</v>
      </c>
      <c r="J68" s="298">
        <f>-IF(ISERROR(VLOOKUP(I68,'ARALIK 2015 MİZAN'!B:J,8,0)=TRUE),0,(VLOOKUP(I68,'ARALIK 2015 MİZAN'!B:J,8,0)))</f>
        <v>-20115548.280000001</v>
      </c>
      <c r="K68" s="131"/>
      <c r="L68" s="129"/>
    </row>
    <row r="69" spans="2:13" x14ac:dyDescent="0.2">
      <c r="B69" s="128"/>
      <c r="C69" s="131" t="s">
        <v>959</v>
      </c>
      <c r="D69" s="129">
        <f>IF(ISERROR(VLOOKUP(C69,'ARALIK 2015 MİZAN'!B:J,8,0)=TRUE),0,(VLOOKUP(C69,'ARALIK 2015 MİZAN'!B:J,8,0)))</f>
        <v>2033010.14</v>
      </c>
      <c r="E69" s="131"/>
      <c r="F69" s="129"/>
      <c r="G69" s="280"/>
      <c r="H69" s="296" t="s">
        <v>469</v>
      </c>
      <c r="I69" s="297" t="s">
        <v>1699</v>
      </c>
      <c r="J69" s="298">
        <f>IF(ISERROR(VLOOKUP(I69,'ARALIK 2015 MİZAN'!B:J,9,0)=TRUE),0,(VLOOKUP(I69,'ARALIK 2015 MİZAN'!B:J,9,0)))</f>
        <v>14356762.6</v>
      </c>
      <c r="K69" s="134"/>
      <c r="L69" s="136"/>
    </row>
    <row r="70" spans="2:13" ht="13.5" thickBot="1" x14ac:dyDescent="0.25">
      <c r="B70" s="128"/>
      <c r="C70" s="135" t="s">
        <v>1270</v>
      </c>
      <c r="D70" s="295">
        <f>SUM(D68:D69)</f>
        <v>4393064.1899999995</v>
      </c>
      <c r="E70" s="131"/>
      <c r="F70" s="129"/>
      <c r="G70" s="280"/>
      <c r="H70" s="296"/>
      <c r="I70" s="297" t="s">
        <v>1991</v>
      </c>
      <c r="J70" s="298">
        <f>-IF(ISERROR(VLOOKUP(I70,'ARALIK 2015 MİZAN'!B:J,8,0)=TRUE),0,(VLOOKUP(I70,'ARALIK 2015 MİZAN'!B:J,8,0)))</f>
        <v>-24759220.420000002</v>
      </c>
      <c r="K70" s="138"/>
      <c r="L70" s="138"/>
    </row>
    <row r="71" spans="2:13" ht="14.25" thickTop="1" thickBot="1" x14ac:dyDescent="0.25">
      <c r="B71" s="128" t="s">
        <v>2636</v>
      </c>
      <c r="C71" s="132" t="s">
        <v>960</v>
      </c>
      <c r="D71" s="133">
        <f>-IF(ISERROR(VLOOKUP(C71,'ARALIK 2015 MİZAN'!B:J,9,0)=TRUE),0,(VLOOKUP(C71,'ARALIK 2015 MİZAN'!B:J,9,0)))</f>
        <v>-2633016.14</v>
      </c>
      <c r="E71" s="131"/>
      <c r="F71" s="129"/>
      <c r="G71" s="280"/>
      <c r="H71" s="296"/>
      <c r="I71" s="299" t="s">
        <v>1270</v>
      </c>
      <c r="J71" s="300">
        <f>SUM(J67:J70)</f>
        <v>12001574.300000004</v>
      </c>
      <c r="K71" s="135"/>
      <c r="L71" s="294"/>
    </row>
    <row r="72" spans="2:13" ht="13.5" thickTop="1" x14ac:dyDescent="0.2">
      <c r="B72" s="128"/>
      <c r="C72" s="131"/>
      <c r="D72" s="129"/>
      <c r="E72" s="131"/>
      <c r="F72" s="129"/>
      <c r="G72" s="280"/>
      <c r="H72" s="138"/>
      <c r="I72" s="128"/>
      <c r="J72" s="128"/>
      <c r="K72" s="128"/>
      <c r="L72" s="128"/>
      <c r="M72" s="101">
        <f>+J76+J77+J78</f>
        <v>3696250.38</v>
      </c>
    </row>
    <row r="73" spans="2:13" x14ac:dyDescent="0.2">
      <c r="B73" s="128"/>
      <c r="C73" s="131"/>
      <c r="D73" s="129"/>
      <c r="E73" s="131"/>
      <c r="F73" s="129"/>
      <c r="G73" s="280"/>
      <c r="H73" s="128"/>
      <c r="I73" s="128"/>
      <c r="J73" s="128"/>
      <c r="K73" s="128"/>
      <c r="L73" s="128"/>
    </row>
    <row r="74" spans="2:13" x14ac:dyDescent="0.2">
      <c r="B74" s="284" t="s">
        <v>569</v>
      </c>
      <c r="C74" s="285" t="s">
        <v>978</v>
      </c>
      <c r="D74" s="129">
        <f>IF(ISERROR(VLOOKUP(C74,'ARALIK 2015 MİZAN'!B:J,8,0)=TRUE),0,(VLOOKUP(C74,'ARALIK 2015 MİZAN'!B:J,8,0)))</f>
        <v>450746.82</v>
      </c>
      <c r="E74" s="306"/>
      <c r="F74" s="129"/>
      <c r="G74" s="280"/>
      <c r="H74" s="301" t="s">
        <v>1924</v>
      </c>
      <c r="I74" s="128"/>
      <c r="J74" s="128"/>
      <c r="K74" s="128"/>
      <c r="L74" s="128"/>
    </row>
    <row r="75" spans="2:13" x14ac:dyDescent="0.2">
      <c r="B75" s="128"/>
      <c r="C75" s="285" t="s">
        <v>982</v>
      </c>
      <c r="D75" s="129">
        <f>IF(ISERROR(VLOOKUP(C75,'ARALIK 2015 MİZAN'!B:J,8,0)=TRUE),0,(VLOOKUP(C75,'ARALIK 2015 MİZAN'!B:J,8,0)))</f>
        <v>19483.75</v>
      </c>
      <c r="E75" s="131"/>
      <c r="F75" s="129"/>
      <c r="G75" s="280"/>
      <c r="H75" s="128"/>
      <c r="I75" s="134"/>
      <c r="J75" s="128"/>
      <c r="K75" s="128"/>
      <c r="L75" s="128"/>
    </row>
    <row r="76" spans="2:13" x14ac:dyDescent="0.2">
      <c r="B76" s="128"/>
      <c r="C76" s="285" t="s">
        <v>995</v>
      </c>
      <c r="D76" s="129">
        <f>IF(ISERROR(VLOOKUP(C76,'ARALIK 2015 MİZAN'!B:J,8,0)=TRUE),0,(VLOOKUP(C76,'ARALIK 2015 MİZAN'!B:J,8,0)))</f>
        <v>8424.06</v>
      </c>
      <c r="E76" s="306" t="s">
        <v>122</v>
      </c>
      <c r="F76" s="129">
        <f>IF(ISERROR(VLOOKUP(E76,'ARALIK 2015 MİZAN'!B:J,8,0)=TRUE),0,(VLOOKUP(E76,'ARALIK 2015 MİZAN'!B:J,8,0)))</f>
        <v>29638.71</v>
      </c>
      <c r="G76" s="280"/>
      <c r="H76" s="128" t="s">
        <v>2634</v>
      </c>
      <c r="I76" s="134" t="s">
        <v>2248</v>
      </c>
      <c r="J76" s="129">
        <f>IF(ISERROR(VLOOKUP(I76,'ARALIK 2015 MİZAN'!B:J,8,0)=TRUE),0,(VLOOKUP(I76,'ARALIK 2015 MİZAN'!B:J,8,0)))</f>
        <v>470090.21</v>
      </c>
      <c r="K76" s="131" t="s">
        <v>2259</v>
      </c>
      <c r="L76" s="129">
        <f>IF(ISERROR(VLOOKUP(K76,'ARALIK 2015 MİZAN'!B:J,8,0)=TRUE),0,(VLOOKUP(K76,'ARALIK 2015 MİZAN'!B:J,8,0)))</f>
        <v>536436.62</v>
      </c>
    </row>
    <row r="77" spans="2:13" x14ac:dyDescent="0.2">
      <c r="B77" s="128"/>
      <c r="C77" s="285" t="s">
        <v>1004</v>
      </c>
      <c r="D77" s="129">
        <f>IF(ISERROR(VLOOKUP(C77,'ARALIK 2015 MİZAN'!B:J,8,0)=TRUE),0,(VLOOKUP(C77,'ARALIK 2015 MİZAN'!B:J,8,0)))</f>
        <v>270514.28000000003</v>
      </c>
      <c r="E77" s="306" t="s">
        <v>1043</v>
      </c>
      <c r="F77" s="129">
        <f>IF(ISERROR(VLOOKUP(E77,'ARALIK 2015 MİZAN'!B:J,8,0)=TRUE),0,(VLOOKUP(E77,'ARALIK 2015 MİZAN'!B:J,8,0)))</f>
        <v>0</v>
      </c>
      <c r="G77" s="280"/>
      <c r="H77" s="128"/>
      <c r="I77" s="134" t="s">
        <v>2252</v>
      </c>
      <c r="J77" s="129">
        <f>IF(ISERROR(VLOOKUP(I77,'ARALIK 2015 MİZAN'!B:J,8,0)=TRUE),0,(VLOOKUP(I77,'ARALIK 2015 MİZAN'!B:J,8,0)))</f>
        <v>817688.5</v>
      </c>
      <c r="K77" s="306" t="s">
        <v>2828</v>
      </c>
      <c r="L77" s="129">
        <f>IF(ISERROR(VLOOKUP(K77,'ARALIK 2015 MİZAN'!B:J,8,0)=TRUE),0,(VLOOKUP(K77,'ARALIK 2015 MİZAN'!B:J,8,0)))</f>
        <v>245293.79</v>
      </c>
    </row>
    <row r="78" spans="2:13" ht="13.5" thickBot="1" x14ac:dyDescent="0.25">
      <c r="B78" s="128"/>
      <c r="C78" s="135" t="s">
        <v>1270</v>
      </c>
      <c r="D78" s="295">
        <f>SUM(D74:D77)</f>
        <v>749168.91</v>
      </c>
      <c r="E78" s="135" t="s">
        <v>1270</v>
      </c>
      <c r="F78" s="295">
        <f>SUM(F74:F77)</f>
        <v>29638.71</v>
      </c>
      <c r="G78" s="280"/>
      <c r="H78" s="128"/>
      <c r="I78" s="313" t="s">
        <v>1806</v>
      </c>
      <c r="J78" s="129">
        <f>IF(ISERROR(VLOOKUP(I78,'ARALIK 2015 MİZAN'!B:J,8,0)=TRUE),0,(VLOOKUP(I78,'ARALIK 2015 MİZAN'!B:J,8,0)))</f>
        <v>2408471.67</v>
      </c>
      <c r="K78" s="306" t="s">
        <v>1783</v>
      </c>
      <c r="L78" s="129">
        <f>IF(ISERROR(VLOOKUP(K78,'ARALIK 2015 MİZAN'!B:J,8,0)=TRUE),0,(VLOOKUP(K78,'ARALIK 2015 MİZAN'!B:J,8,0)))</f>
        <v>7455988.4400000004</v>
      </c>
      <c r="M78" s="101">
        <f>+L78+L76</f>
        <v>7992425.0600000005</v>
      </c>
    </row>
    <row r="79" spans="2:13" ht="13.5" thickTop="1" x14ac:dyDescent="0.2">
      <c r="B79" s="128"/>
      <c r="C79" s="131"/>
      <c r="D79" s="293"/>
      <c r="E79" s="131"/>
      <c r="F79" s="129"/>
      <c r="G79" s="280"/>
      <c r="H79" s="128"/>
      <c r="I79" s="313" t="s">
        <v>1791</v>
      </c>
      <c r="J79" s="129">
        <f>IF(ISERROR(VLOOKUP(I79,'ARALIK 2015 MİZAN'!B:J,8,0)=TRUE),0,(VLOOKUP(I79,'ARALIK 2015 MİZAN'!B:J,8,0)))</f>
        <v>0</v>
      </c>
      <c r="K79" s="351">
        <v>0</v>
      </c>
      <c r="L79" s="129">
        <f>IF(ISERROR(VLOOKUP(K79,'ARALIK 2015 MİZAN'!B:J,8,0)=TRUE),0,(VLOOKUP(K79,'ARALIK 2015 MİZAN'!B:J,8,0)))</f>
        <v>0</v>
      </c>
    </row>
    <row r="80" spans="2:13" x14ac:dyDescent="0.2">
      <c r="B80" s="128"/>
      <c r="C80" s="131"/>
      <c r="D80" s="293"/>
      <c r="E80" s="131"/>
      <c r="F80" s="129"/>
      <c r="G80" s="280"/>
      <c r="H80" s="128"/>
      <c r="I80" s="313" t="s">
        <v>2837</v>
      </c>
      <c r="J80" s="344">
        <f>IF(ISERROR(VLOOKUP(I80,'ARALIK 2015 MİZAN'!B:J,8,0)=TRUE),0,(VLOOKUP(I80,'ARALIK 2015 MİZAN'!B:J,8,0)))</f>
        <v>0</v>
      </c>
      <c r="K80" s="131" t="s">
        <v>2289</v>
      </c>
      <c r="L80" s="129">
        <f>IF(ISERROR(VLOOKUP(K80,'ARALIK 2015 MİZAN'!B:J,8,0)=TRUE),0,(VLOOKUP(K80,'ARALIK 2015 MİZAN'!B:J,8,0)))</f>
        <v>13346180.189999999</v>
      </c>
    </row>
    <row r="81" spans="2:12" ht="13.5" thickBot="1" x14ac:dyDescent="0.25">
      <c r="B81" s="128"/>
      <c r="C81" s="306" t="s">
        <v>1866</v>
      </c>
      <c r="D81" s="129">
        <f>IF(ISERROR(VLOOKUP(C81,'ARALIK 2015 MİZAN'!B:J,8,0)=TRUE),0,(VLOOKUP(C81,'ARALIK 2015 MİZAN'!B:J,8,0)))</f>
        <v>178201279.30000001</v>
      </c>
      <c r="E81" s="131"/>
      <c r="F81" s="129"/>
      <c r="G81" s="280"/>
      <c r="H81" s="128"/>
      <c r="I81" s="135" t="s">
        <v>1270</v>
      </c>
      <c r="J81" s="294">
        <f>SUM(J76:J80)</f>
        <v>3696250.38</v>
      </c>
      <c r="K81" s="135" t="s">
        <v>1270</v>
      </c>
      <c r="L81" s="294">
        <f>SUM(L76:L80)</f>
        <v>21583899.039999999</v>
      </c>
    </row>
    <row r="82" spans="2:12" ht="13.5" thickTop="1" x14ac:dyDescent="0.2">
      <c r="B82" s="128"/>
      <c r="C82" s="306" t="s">
        <v>806</v>
      </c>
      <c r="D82" s="129">
        <f>IF(ISERROR(VLOOKUP(C82,'ARALIK 2015 MİZAN'!B:J,8,0)=TRUE),0,(VLOOKUP(C82,'ARALIK 2015 MİZAN'!B:J,8,0)))</f>
        <v>268897212.39999998</v>
      </c>
      <c r="E82" s="131"/>
      <c r="F82" s="129"/>
      <c r="G82" s="280"/>
      <c r="H82" s="128"/>
      <c r="I82" s="135"/>
      <c r="J82" s="137"/>
      <c r="K82" s="135"/>
      <c r="L82" s="137"/>
    </row>
    <row r="83" spans="2:12" x14ac:dyDescent="0.2">
      <c r="B83" s="128"/>
      <c r="C83" s="306" t="s">
        <v>884</v>
      </c>
      <c r="D83" s="129">
        <f>IF(ISERROR(VLOOKUP(C83,'ARALIK 2015 MİZAN'!B:J,8,0)=TRUE),0,(VLOOKUP(C83,'ARALIK 2015 MİZAN'!B:J,8,0)))</f>
        <v>36380979.219999999</v>
      </c>
      <c r="E83" s="131"/>
      <c r="F83" s="129"/>
      <c r="G83" s="280"/>
      <c r="H83" s="128" t="s">
        <v>2637</v>
      </c>
      <c r="I83" s="134" t="s">
        <v>2296</v>
      </c>
      <c r="J83" s="129">
        <f>IF(ISERROR(VLOOKUP(I83,'ARALIK 2015 MİZAN'!B:J,8,0)=TRUE),0,(VLOOKUP(I83,'ARALIK 2015 MİZAN'!B:J,8,0)))</f>
        <v>100697398.93000001</v>
      </c>
      <c r="K83" s="131"/>
      <c r="L83" s="128"/>
    </row>
    <row r="84" spans="2:12" x14ac:dyDescent="0.2">
      <c r="B84" s="128"/>
      <c r="C84" s="131"/>
      <c r="D84" s="129">
        <f>SUM(D81:D83)</f>
        <v>483479470.91999996</v>
      </c>
      <c r="E84" s="131"/>
      <c r="F84" s="129"/>
      <c r="G84" s="280"/>
      <c r="H84" s="128"/>
      <c r="I84" s="134"/>
      <c r="J84" s="128"/>
      <c r="K84" s="131"/>
      <c r="L84" s="128"/>
    </row>
    <row r="85" spans="2:12" x14ac:dyDescent="0.2">
      <c r="B85" s="128"/>
      <c r="C85" s="131"/>
      <c r="D85" s="129"/>
      <c r="E85" s="131"/>
      <c r="F85" s="129"/>
      <c r="G85" s="280"/>
      <c r="H85" s="128" t="s">
        <v>1915</v>
      </c>
      <c r="I85" s="134" t="s">
        <v>2317</v>
      </c>
      <c r="J85" s="129">
        <f>IF(ISERROR(VLOOKUP(I85,'ARALIK 2015 MİZAN'!B:J,8,0)=TRUE),0,(VLOOKUP(I85,'ARALIK 2015 MİZAN'!B:J,8,0)))</f>
        <v>237832411.78</v>
      </c>
      <c r="K85" s="131" t="s">
        <v>2405</v>
      </c>
      <c r="L85" s="129">
        <f>IF(ISERROR(VLOOKUP(K85,'ARALIK 2015 MİZAN'!B:J,8,0)=TRUE),0,(VLOOKUP(K85,'ARALIK 2015 MİZAN'!B:J,8,0)))</f>
        <v>300620561.92000002</v>
      </c>
    </row>
    <row r="86" spans="2:12" x14ac:dyDescent="0.2">
      <c r="B86" s="128"/>
      <c r="C86" s="329" t="s">
        <v>362</v>
      </c>
      <c r="D86" s="317">
        <f>+D7+D10+D14+D16+D25+D32+D41+D44+D47+D52-D45-D48-D53+D60+D61+D64+D70+D71+R87+D78</f>
        <v>306876573.65999997</v>
      </c>
      <c r="E86" s="317">
        <f>+F7+F10+F16+F25+F32+F41+F60+F61+F78+F64</f>
        <v>176602897.29000002</v>
      </c>
      <c r="F86" s="317">
        <f>+D86+E86</f>
        <v>483479470.94999999</v>
      </c>
      <c r="H86" s="128"/>
      <c r="I86" s="329" t="s">
        <v>362</v>
      </c>
      <c r="J86" s="317">
        <f>+J16+J20+J21+J23+J29+J33+J36+J41+J47+J48+J49+J50+J51+J52+J54+J62+J64+J71</f>
        <v>306731827.69</v>
      </c>
      <c r="K86" s="317">
        <f>+L16+L20+L21+L23+L29+L33+L36+L41+L54</f>
        <v>176747642.61999997</v>
      </c>
      <c r="L86" s="439">
        <f>+J86+K86</f>
        <v>483479470.30999994</v>
      </c>
    </row>
    <row r="87" spans="2:12" x14ac:dyDescent="0.2">
      <c r="C87" s="117"/>
      <c r="D87" s="101">
        <f>+Aktifler!H61</f>
        <v>306876569</v>
      </c>
      <c r="E87" s="101">
        <f>+Aktifler!I61</f>
        <v>176602897</v>
      </c>
      <c r="F87" s="317">
        <f>+D87+E87</f>
        <v>483479466</v>
      </c>
      <c r="I87" s="127"/>
      <c r="K87" s="126"/>
      <c r="L87" s="101">
        <f>+F86-L86</f>
        <v>0.64000004529953003</v>
      </c>
    </row>
    <row r="88" spans="2:12" x14ac:dyDescent="0.2">
      <c r="C88" s="117"/>
      <c r="D88" s="101">
        <f>+D86-D87</f>
        <v>4.6599999666213989</v>
      </c>
      <c r="E88" s="101">
        <f>+E86-E87</f>
        <v>0.29000002145767212</v>
      </c>
      <c r="F88" s="101">
        <f>+F86-F87</f>
        <v>4.949999988079071</v>
      </c>
      <c r="I88" s="127"/>
      <c r="K88" s="126"/>
    </row>
    <row r="89" spans="2:12" x14ac:dyDescent="0.2">
      <c r="C89" s="117"/>
      <c r="I89" s="127"/>
      <c r="K89" s="126"/>
    </row>
    <row r="90" spans="2:12" x14ac:dyDescent="0.2">
      <c r="C90" s="117"/>
      <c r="I90" s="127"/>
      <c r="K90" s="126"/>
    </row>
    <row r="91" spans="2:12" x14ac:dyDescent="0.2">
      <c r="C91" s="117"/>
      <c r="I91" s="127"/>
      <c r="K91" s="126"/>
    </row>
    <row r="92" spans="2:12" x14ac:dyDescent="0.2">
      <c r="C92" s="117"/>
      <c r="I92" s="127"/>
      <c r="K92" s="126"/>
    </row>
    <row r="93" spans="2:12" x14ac:dyDescent="0.2">
      <c r="C93" s="117"/>
      <c r="I93" s="127"/>
      <c r="K93" s="126"/>
    </row>
    <row r="94" spans="2:12" x14ac:dyDescent="0.2">
      <c r="C94" s="117"/>
      <c r="I94" s="127"/>
      <c r="K94" s="126"/>
    </row>
    <row r="95" spans="2:12" x14ac:dyDescent="0.2">
      <c r="C95" s="117"/>
      <c r="I95" s="127"/>
      <c r="K95" s="126"/>
    </row>
    <row r="96" spans="2:12" x14ac:dyDescent="0.2">
      <c r="C96" s="117"/>
      <c r="I96" s="127"/>
    </row>
    <row r="97" spans="3:9" x14ac:dyDescent="0.2">
      <c r="C97" s="117"/>
      <c r="I97" s="127"/>
    </row>
    <row r="98" spans="3:9" x14ac:dyDescent="0.2">
      <c r="C98" s="117"/>
    </row>
    <row r="99" spans="3:9" x14ac:dyDescent="0.2">
      <c r="C99" s="117"/>
    </row>
    <row r="100" spans="3:9" x14ac:dyDescent="0.2">
      <c r="C100" s="117"/>
    </row>
    <row r="101" spans="3:9" x14ac:dyDescent="0.2">
      <c r="C101" s="117"/>
    </row>
    <row r="102" spans="3:9" x14ac:dyDescent="0.2">
      <c r="C102" s="117"/>
    </row>
    <row r="103" spans="3:9" x14ac:dyDescent="0.2">
      <c r="C103" s="117"/>
    </row>
    <row r="104" spans="3:9" x14ac:dyDescent="0.2">
      <c r="C104" s="117"/>
    </row>
    <row r="105" spans="3:9" x14ac:dyDescent="0.2">
      <c r="C105" s="117"/>
    </row>
    <row r="106" spans="3:9" x14ac:dyDescent="0.2">
      <c r="C106" s="117"/>
    </row>
    <row r="107" spans="3:9" x14ac:dyDescent="0.2">
      <c r="C107" s="117"/>
    </row>
    <row r="108" spans="3:9" x14ac:dyDescent="0.2">
      <c r="C108" s="117"/>
    </row>
    <row r="109" spans="3:9" x14ac:dyDescent="0.2">
      <c r="C109" s="117"/>
    </row>
    <row r="110" spans="3:9" x14ac:dyDescent="0.2">
      <c r="C110" s="117"/>
    </row>
    <row r="111" spans="3:9" x14ac:dyDescent="0.2">
      <c r="C111" s="117"/>
    </row>
    <row r="112" spans="3:9" x14ac:dyDescent="0.2">
      <c r="C112" s="117"/>
    </row>
    <row r="113" spans="3:3" x14ac:dyDescent="0.2">
      <c r="C113" s="117"/>
    </row>
    <row r="114" spans="3:3" x14ac:dyDescent="0.2">
      <c r="C114" s="117"/>
    </row>
    <row r="115" spans="3:3" x14ac:dyDescent="0.2">
      <c r="C115" s="117"/>
    </row>
    <row r="116" spans="3:3" x14ac:dyDescent="0.2">
      <c r="C116" s="117"/>
    </row>
    <row r="117" spans="3:3" x14ac:dyDescent="0.2">
      <c r="C117" s="117"/>
    </row>
    <row r="118" spans="3:3" x14ac:dyDescent="0.2">
      <c r="C118" s="117"/>
    </row>
    <row r="119" spans="3:3" x14ac:dyDescent="0.2">
      <c r="C119" s="117"/>
    </row>
    <row r="120" spans="3:3" x14ac:dyDescent="0.2">
      <c r="C120" s="117"/>
    </row>
    <row r="121" spans="3:3" x14ac:dyDescent="0.2">
      <c r="C121" s="117"/>
    </row>
    <row r="122" spans="3:3" x14ac:dyDescent="0.2">
      <c r="C122" s="117"/>
    </row>
    <row r="123" spans="3:3" x14ac:dyDescent="0.2">
      <c r="C123" s="117"/>
    </row>
    <row r="124" spans="3:3" x14ac:dyDescent="0.2">
      <c r="C124" s="117"/>
    </row>
    <row r="125" spans="3:3" x14ac:dyDescent="0.2">
      <c r="C125" s="117"/>
    </row>
    <row r="126" spans="3:3" x14ac:dyDescent="0.2">
      <c r="C126" s="117"/>
    </row>
    <row r="127" spans="3:3" x14ac:dyDescent="0.2">
      <c r="C127" s="117"/>
    </row>
    <row r="128" spans="3:3" x14ac:dyDescent="0.2">
      <c r="C128" s="117"/>
    </row>
    <row r="129" spans="3:3" x14ac:dyDescent="0.2">
      <c r="C129" s="117"/>
    </row>
    <row r="130" spans="3:3" x14ac:dyDescent="0.2">
      <c r="C130" s="117"/>
    </row>
    <row r="131" spans="3:3" x14ac:dyDescent="0.2">
      <c r="C131" s="117"/>
    </row>
    <row r="132" spans="3:3" x14ac:dyDescent="0.2">
      <c r="C132" s="117"/>
    </row>
    <row r="133" spans="3:3" x14ac:dyDescent="0.2">
      <c r="C133" s="117"/>
    </row>
    <row r="134" spans="3:3" x14ac:dyDescent="0.2">
      <c r="C134" s="117"/>
    </row>
    <row r="135" spans="3:3" x14ac:dyDescent="0.2">
      <c r="C135" s="117"/>
    </row>
    <row r="136" spans="3:3" x14ac:dyDescent="0.2">
      <c r="C136" s="117"/>
    </row>
    <row r="137" spans="3:3" x14ac:dyDescent="0.2">
      <c r="C137" s="117"/>
    </row>
    <row r="138" spans="3:3" x14ac:dyDescent="0.2">
      <c r="C138" s="117"/>
    </row>
    <row r="139" spans="3:3" x14ac:dyDescent="0.2">
      <c r="C139" s="117"/>
    </row>
    <row r="140" spans="3:3" x14ac:dyDescent="0.2">
      <c r="C140" s="117"/>
    </row>
    <row r="141" spans="3:3" x14ac:dyDescent="0.2">
      <c r="C141" s="117"/>
    </row>
    <row r="142" spans="3:3" x14ac:dyDescent="0.2">
      <c r="C142" s="117"/>
    </row>
    <row r="143" spans="3:3" x14ac:dyDescent="0.2">
      <c r="C143" s="117"/>
    </row>
    <row r="144" spans="3:3" x14ac:dyDescent="0.2">
      <c r="C144" s="117"/>
    </row>
    <row r="145" spans="3:3" x14ac:dyDescent="0.2">
      <c r="C145" s="117"/>
    </row>
    <row r="146" spans="3:3" x14ac:dyDescent="0.2">
      <c r="C146" s="117"/>
    </row>
    <row r="147" spans="3:3" x14ac:dyDescent="0.2">
      <c r="C147" s="117"/>
    </row>
    <row r="148" spans="3:3" x14ac:dyDescent="0.2">
      <c r="C148" s="117"/>
    </row>
    <row r="149" spans="3:3" x14ac:dyDescent="0.2">
      <c r="C149" s="117"/>
    </row>
    <row r="150" spans="3:3" x14ac:dyDescent="0.2">
      <c r="C150" s="117"/>
    </row>
    <row r="151" spans="3:3" x14ac:dyDescent="0.2">
      <c r="C151" s="117"/>
    </row>
    <row r="152" spans="3:3" x14ac:dyDescent="0.2">
      <c r="C152" s="117"/>
    </row>
    <row r="153" spans="3:3" x14ac:dyDescent="0.2">
      <c r="C153" s="117"/>
    </row>
    <row r="154" spans="3:3" x14ac:dyDescent="0.2">
      <c r="C154" s="117"/>
    </row>
    <row r="155" spans="3:3" x14ac:dyDescent="0.2">
      <c r="C155" s="117"/>
    </row>
    <row r="156" spans="3:3" x14ac:dyDescent="0.2">
      <c r="C156" s="117"/>
    </row>
    <row r="157" spans="3:3" x14ac:dyDescent="0.2">
      <c r="C157" s="117"/>
    </row>
    <row r="158" spans="3:3" x14ac:dyDescent="0.2">
      <c r="C158" s="117"/>
    </row>
    <row r="159" spans="3:3" x14ac:dyDescent="0.2">
      <c r="C159" s="117"/>
    </row>
    <row r="160" spans="3:3" x14ac:dyDescent="0.2">
      <c r="C160" s="117"/>
    </row>
    <row r="161" spans="3:3" x14ac:dyDescent="0.2">
      <c r="C161" s="117"/>
    </row>
    <row r="162" spans="3:3" x14ac:dyDescent="0.2">
      <c r="C162" s="117"/>
    </row>
    <row r="163" spans="3:3" x14ac:dyDescent="0.2">
      <c r="C163" s="117"/>
    </row>
    <row r="164" spans="3:3" x14ac:dyDescent="0.2">
      <c r="C164" s="117"/>
    </row>
    <row r="165" spans="3:3" x14ac:dyDescent="0.2">
      <c r="C165" s="117"/>
    </row>
    <row r="166" spans="3:3" x14ac:dyDescent="0.2">
      <c r="C166" s="117"/>
    </row>
    <row r="167" spans="3:3" x14ac:dyDescent="0.2">
      <c r="C167" s="117"/>
    </row>
    <row r="168" spans="3:3" x14ac:dyDescent="0.2">
      <c r="C168" s="117"/>
    </row>
    <row r="169" spans="3:3" x14ac:dyDescent="0.2">
      <c r="C169" s="117"/>
    </row>
    <row r="170" spans="3:3" x14ac:dyDescent="0.2">
      <c r="C170" s="117"/>
    </row>
    <row r="171" spans="3:3" x14ac:dyDescent="0.2">
      <c r="C171" s="117"/>
    </row>
    <row r="172" spans="3:3" x14ac:dyDescent="0.2">
      <c r="C172" s="117"/>
    </row>
    <row r="173" spans="3:3" x14ac:dyDescent="0.2">
      <c r="C173" s="117"/>
    </row>
    <row r="174" spans="3:3" x14ac:dyDescent="0.2">
      <c r="C174" s="117"/>
    </row>
    <row r="175" spans="3:3" x14ac:dyDescent="0.2">
      <c r="C175" s="117"/>
    </row>
    <row r="176" spans="3:3" x14ac:dyDescent="0.2">
      <c r="C176" s="117"/>
    </row>
    <row r="177" spans="3:3" x14ac:dyDescent="0.2">
      <c r="C177" s="117"/>
    </row>
    <row r="178" spans="3:3" x14ac:dyDescent="0.2">
      <c r="C178" s="117"/>
    </row>
    <row r="179" spans="3:3" x14ac:dyDescent="0.2">
      <c r="C179" s="117"/>
    </row>
    <row r="180" spans="3:3" x14ac:dyDescent="0.2">
      <c r="C180" s="117"/>
    </row>
    <row r="181" spans="3:3" x14ac:dyDescent="0.2">
      <c r="C181" s="117"/>
    </row>
    <row r="182" spans="3:3" x14ac:dyDescent="0.2">
      <c r="C182" s="117"/>
    </row>
    <row r="183" spans="3:3" x14ac:dyDescent="0.2">
      <c r="C183" s="117"/>
    </row>
    <row r="184" spans="3:3" x14ac:dyDescent="0.2">
      <c r="C184" s="117"/>
    </row>
    <row r="185" spans="3:3" x14ac:dyDescent="0.2">
      <c r="C185" s="117"/>
    </row>
    <row r="186" spans="3:3" x14ac:dyDescent="0.2">
      <c r="C186" s="117"/>
    </row>
    <row r="187" spans="3:3" x14ac:dyDescent="0.2">
      <c r="C187" s="117"/>
    </row>
    <row r="188" spans="3:3" x14ac:dyDescent="0.2">
      <c r="C188" s="117"/>
    </row>
    <row r="189" spans="3:3" x14ac:dyDescent="0.2">
      <c r="C189" s="117"/>
    </row>
    <row r="190" spans="3:3" x14ac:dyDescent="0.2">
      <c r="C190" s="117"/>
    </row>
    <row r="191" spans="3:3" x14ac:dyDescent="0.2">
      <c r="C191" s="117"/>
    </row>
    <row r="192" spans="3:3" x14ac:dyDescent="0.2">
      <c r="C192" s="117"/>
    </row>
    <row r="193" spans="3:3" x14ac:dyDescent="0.2">
      <c r="C193" s="117"/>
    </row>
    <row r="194" spans="3:3" x14ac:dyDescent="0.2">
      <c r="C194" s="117"/>
    </row>
    <row r="195" spans="3:3" x14ac:dyDescent="0.2">
      <c r="C195" s="117"/>
    </row>
    <row r="196" spans="3:3" x14ac:dyDescent="0.2">
      <c r="C196" s="117"/>
    </row>
    <row r="197" spans="3:3" x14ac:dyDescent="0.2">
      <c r="C197" s="117"/>
    </row>
    <row r="198" spans="3:3" x14ac:dyDescent="0.2">
      <c r="C198" s="117"/>
    </row>
    <row r="199" spans="3:3" x14ac:dyDescent="0.2">
      <c r="C199" s="117"/>
    </row>
    <row r="200" spans="3:3" x14ac:dyDescent="0.2">
      <c r="C200" s="117"/>
    </row>
    <row r="201" spans="3:3" x14ac:dyDescent="0.2">
      <c r="C201" s="117"/>
    </row>
    <row r="202" spans="3:3" x14ac:dyDescent="0.2">
      <c r="C202" s="117"/>
    </row>
    <row r="203" spans="3:3" x14ac:dyDescent="0.2">
      <c r="C203" s="117"/>
    </row>
    <row r="204" spans="3:3" x14ac:dyDescent="0.2">
      <c r="C204" s="117"/>
    </row>
    <row r="205" spans="3:3" x14ac:dyDescent="0.2">
      <c r="C205" s="117"/>
    </row>
    <row r="206" spans="3:3" x14ac:dyDescent="0.2">
      <c r="C206" s="117"/>
    </row>
    <row r="207" spans="3:3" x14ac:dyDescent="0.2">
      <c r="C207" s="117"/>
    </row>
    <row r="208" spans="3:3" x14ac:dyDescent="0.2">
      <c r="C208" s="117"/>
    </row>
    <row r="209" spans="3:3" x14ac:dyDescent="0.2">
      <c r="C209" s="117"/>
    </row>
    <row r="210" spans="3:3" x14ac:dyDescent="0.2">
      <c r="C210" s="117"/>
    </row>
    <row r="211" spans="3:3" x14ac:dyDescent="0.2">
      <c r="C211" s="117"/>
    </row>
    <row r="212" spans="3:3" x14ac:dyDescent="0.2">
      <c r="C212" s="117"/>
    </row>
    <row r="213" spans="3:3" x14ac:dyDescent="0.2">
      <c r="C213" s="117"/>
    </row>
    <row r="214" spans="3:3" x14ac:dyDescent="0.2">
      <c r="C214" s="117"/>
    </row>
    <row r="215" spans="3:3" x14ac:dyDescent="0.2">
      <c r="C215" s="117"/>
    </row>
    <row r="216" spans="3:3" x14ac:dyDescent="0.2">
      <c r="C216" s="117"/>
    </row>
    <row r="217" spans="3:3" x14ac:dyDescent="0.2">
      <c r="C217" s="117"/>
    </row>
    <row r="218" spans="3:3" x14ac:dyDescent="0.2">
      <c r="C218" s="117"/>
    </row>
    <row r="219" spans="3:3" x14ac:dyDescent="0.2">
      <c r="C219" s="117"/>
    </row>
    <row r="220" spans="3:3" x14ac:dyDescent="0.2">
      <c r="C220" s="117"/>
    </row>
    <row r="221" spans="3:3" x14ac:dyDescent="0.2">
      <c r="C221" s="117"/>
    </row>
    <row r="222" spans="3:3" x14ac:dyDescent="0.2">
      <c r="C222" s="117"/>
    </row>
    <row r="223" spans="3:3" x14ac:dyDescent="0.2">
      <c r="C223" s="117"/>
    </row>
    <row r="224" spans="3:3" x14ac:dyDescent="0.2">
      <c r="C224" s="117"/>
    </row>
    <row r="225" spans="3:3" x14ac:dyDescent="0.2">
      <c r="C225" s="117"/>
    </row>
    <row r="226" spans="3:3" x14ac:dyDescent="0.2">
      <c r="C226" s="117"/>
    </row>
    <row r="227" spans="3:3" x14ac:dyDescent="0.2">
      <c r="C227" s="117"/>
    </row>
    <row r="228" spans="3:3" x14ac:dyDescent="0.2">
      <c r="C228" s="117"/>
    </row>
    <row r="229" spans="3:3" x14ac:dyDescent="0.2">
      <c r="C229" s="117"/>
    </row>
  </sheetData>
  <mergeCells count="2">
    <mergeCell ref="B3:F3"/>
    <mergeCell ref="H3:L3"/>
  </mergeCells>
  <phoneticPr fontId="38" type="noConversion"/>
  <pageMargins left="0.39" right="0.27" top="0.46" bottom="0.5" header="0.5" footer="0.5"/>
  <pageSetup paperSize="9" scale="68" orientation="portrait" verticalDpi="300" r:id="rId1"/>
  <headerFooter alignWithMargins="0"/>
  <colBreaks count="1" manualBreakCount="1">
    <brk id="7" min="2" max="8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U164"/>
  <sheetViews>
    <sheetView topLeftCell="A141" workbookViewId="0">
      <selection activeCell="E161" sqref="E161"/>
    </sheetView>
  </sheetViews>
  <sheetFormatPr defaultColWidth="11.7109375" defaultRowHeight="12" x14ac:dyDescent="0.15"/>
  <cols>
    <col min="1" max="1" width="1.7109375" style="399" customWidth="1"/>
    <col min="2" max="2" width="4.85546875" style="399" customWidth="1"/>
    <col min="3" max="3" width="79" style="400" customWidth="1"/>
    <col min="4" max="4" width="0.7109375" style="400" customWidth="1"/>
    <col min="5" max="5" width="13.5703125" style="402" customWidth="1"/>
    <col min="6" max="21" width="13.5703125" style="401" customWidth="1"/>
    <col min="22" max="16384" width="11.7109375" style="287"/>
  </cols>
  <sheetData>
    <row r="1" spans="1:21" ht="13.5" thickTop="1" x14ac:dyDescent="0.2">
      <c r="A1" s="375"/>
      <c r="B1" s="376"/>
      <c r="C1" s="377"/>
      <c r="D1" s="377"/>
      <c r="E1" s="466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</row>
    <row r="2" spans="1:21" ht="12.75" x14ac:dyDescent="0.2">
      <c r="A2" s="378"/>
      <c r="B2" s="379" t="s">
        <v>559</v>
      </c>
      <c r="C2" s="380"/>
      <c r="D2" s="380"/>
      <c r="E2" s="467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</row>
    <row r="3" spans="1:21" ht="12.75" x14ac:dyDescent="0.2">
      <c r="A3" s="378"/>
      <c r="B3" s="381"/>
      <c r="C3" s="382"/>
      <c r="D3" s="382"/>
      <c r="E3" s="467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</row>
    <row r="4" spans="1:21" ht="12.75" x14ac:dyDescent="0.2">
      <c r="A4" s="378"/>
      <c r="B4" s="381" t="s">
        <v>560</v>
      </c>
      <c r="C4" s="382"/>
      <c r="D4" s="382"/>
      <c r="E4" s="467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</row>
    <row r="5" spans="1:21" ht="12.75" x14ac:dyDescent="0.2">
      <c r="A5" s="378"/>
      <c r="B5" s="383" t="s">
        <v>561</v>
      </c>
      <c r="C5" s="382"/>
      <c r="D5" s="382"/>
      <c r="E5" s="467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</row>
    <row r="6" spans="1:21" ht="12.75" x14ac:dyDescent="0.2">
      <c r="A6" s="378"/>
      <c r="B6" s="381" t="s">
        <v>3337</v>
      </c>
      <c r="C6" s="382"/>
      <c r="D6" s="382"/>
      <c r="E6" s="467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</row>
    <row r="7" spans="1:21" ht="12.75" x14ac:dyDescent="0.2">
      <c r="A7" s="378"/>
      <c r="B7" s="381" t="s">
        <v>562</v>
      </c>
      <c r="C7" s="382"/>
      <c r="D7" s="382"/>
      <c r="E7" s="467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</row>
    <row r="8" spans="1:21" ht="12.75" x14ac:dyDescent="0.2">
      <c r="A8" s="378"/>
      <c r="B8" s="381"/>
      <c r="C8" s="384" t="s">
        <v>563</v>
      </c>
      <c r="D8" s="384"/>
      <c r="E8" s="468">
        <v>42369</v>
      </c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</row>
    <row r="9" spans="1:21" ht="12.75" x14ac:dyDescent="0.2">
      <c r="A9" s="378"/>
      <c r="B9" s="381"/>
      <c r="C9" s="382"/>
      <c r="D9" s="382"/>
      <c r="E9" s="467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</row>
    <row r="10" spans="1:21" ht="12.75" x14ac:dyDescent="0.2">
      <c r="A10" s="378"/>
      <c r="B10" s="385">
        <v>1</v>
      </c>
      <c r="C10" s="386" t="s">
        <v>564</v>
      </c>
      <c r="D10" s="386"/>
      <c r="E10" s="387">
        <v>65129</v>
      </c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</row>
    <row r="11" spans="1:21" ht="12.75" x14ac:dyDescent="0.2">
      <c r="A11" s="378"/>
      <c r="B11" s="385">
        <v>2</v>
      </c>
      <c r="C11" s="386" t="s">
        <v>3353</v>
      </c>
      <c r="D11" s="386"/>
      <c r="E11" s="387">
        <v>50000</v>
      </c>
      <c r="F11" s="405"/>
      <c r="G11" s="405"/>
      <c r="H11" s="405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ht="12.75" x14ac:dyDescent="0.2">
      <c r="A12" s="378"/>
      <c r="B12" s="385">
        <v>3</v>
      </c>
      <c r="C12" s="386" t="s">
        <v>565</v>
      </c>
      <c r="D12" s="386"/>
      <c r="E12" s="387">
        <v>4448</v>
      </c>
      <c r="F12" s="405"/>
      <c r="G12" s="405"/>
      <c r="H12" s="405"/>
      <c r="I12" s="405"/>
      <c r="J12" s="405"/>
      <c r="K12" s="405"/>
      <c r="L12" s="405"/>
      <c r="M12" s="405"/>
      <c r="N12" s="405"/>
      <c r="O12" s="405"/>
      <c r="P12" s="405"/>
      <c r="Q12" s="405"/>
      <c r="R12" s="405"/>
      <c r="S12" s="405"/>
      <c r="T12" s="405"/>
      <c r="U12" s="405"/>
    </row>
    <row r="13" spans="1:21" ht="12.75" x14ac:dyDescent="0.2">
      <c r="A13" s="378"/>
      <c r="B13" s="385">
        <v>4</v>
      </c>
      <c r="C13" s="386" t="s">
        <v>566</v>
      </c>
      <c r="D13" s="386"/>
      <c r="E13" s="387">
        <v>0</v>
      </c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</row>
    <row r="14" spans="1:21" ht="25.5" x14ac:dyDescent="0.2">
      <c r="A14" s="378"/>
      <c r="B14" s="385">
        <v>5</v>
      </c>
      <c r="C14" s="386" t="s">
        <v>567</v>
      </c>
      <c r="D14" s="386"/>
      <c r="E14" s="387">
        <v>12001</v>
      </c>
      <c r="F14" s="405"/>
      <c r="G14" s="405"/>
      <c r="H14" s="405"/>
      <c r="I14" s="405"/>
      <c r="J14" s="405"/>
      <c r="K14" s="405"/>
      <c r="L14" s="405"/>
      <c r="M14" s="405"/>
      <c r="N14" s="405"/>
      <c r="O14" s="405"/>
      <c r="P14" s="405"/>
      <c r="Q14" s="405"/>
      <c r="R14" s="405"/>
      <c r="S14" s="405"/>
      <c r="T14" s="405"/>
      <c r="U14" s="405"/>
    </row>
    <row r="15" spans="1:21" ht="12.75" x14ac:dyDescent="0.2">
      <c r="A15" s="378"/>
      <c r="B15" s="385">
        <v>6</v>
      </c>
      <c r="C15" s="386" t="s">
        <v>645</v>
      </c>
      <c r="D15" s="386"/>
      <c r="E15" s="387">
        <v>0</v>
      </c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</row>
    <row r="16" spans="1:21" ht="12.75" x14ac:dyDescent="0.2">
      <c r="A16" s="378"/>
      <c r="B16" s="385">
        <v>7</v>
      </c>
      <c r="C16" s="386" t="s">
        <v>646</v>
      </c>
      <c r="D16" s="386"/>
      <c r="E16" s="387">
        <v>3431</v>
      </c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</row>
    <row r="17" spans="1:21" ht="38.25" customHeight="1" x14ac:dyDescent="0.2">
      <c r="A17" s="378"/>
      <c r="B17" s="385">
        <v>8</v>
      </c>
      <c r="C17" s="386" t="s">
        <v>647</v>
      </c>
      <c r="D17" s="386"/>
      <c r="E17" s="387">
        <v>3397</v>
      </c>
      <c r="F17" s="406"/>
      <c r="G17" s="406"/>
      <c r="H17" s="406"/>
      <c r="I17" s="406"/>
      <c r="J17" s="406"/>
      <c r="K17" s="406"/>
      <c r="L17" s="406"/>
      <c r="M17" s="406"/>
      <c r="N17" s="406"/>
      <c r="O17" s="406"/>
      <c r="P17" s="406"/>
      <c r="Q17" s="406"/>
      <c r="R17" s="406"/>
      <c r="S17" s="406"/>
      <c r="T17" s="406"/>
      <c r="U17" s="406"/>
    </row>
    <row r="18" spans="1:21" ht="25.5" x14ac:dyDescent="0.2">
      <c r="A18" s="378"/>
      <c r="B18" s="385">
        <v>9</v>
      </c>
      <c r="C18" s="386" t="s">
        <v>649</v>
      </c>
      <c r="D18" s="386"/>
      <c r="E18" s="387">
        <v>0</v>
      </c>
      <c r="F18" s="406"/>
      <c r="G18" s="406"/>
      <c r="H18" s="406"/>
      <c r="I18" s="406"/>
      <c r="J18" s="406"/>
      <c r="K18" s="406"/>
      <c r="L18" s="406"/>
      <c r="M18" s="406"/>
      <c r="N18" s="406"/>
      <c r="O18" s="406"/>
      <c r="P18" s="406"/>
      <c r="Q18" s="406"/>
      <c r="R18" s="406"/>
      <c r="S18" s="406"/>
      <c r="T18" s="406"/>
      <c r="U18" s="406"/>
    </row>
    <row r="19" spans="1:21" ht="12.75" x14ac:dyDescent="0.2">
      <c r="A19" s="378"/>
      <c r="B19" s="385">
        <v>10</v>
      </c>
      <c r="C19" s="386" t="s">
        <v>650</v>
      </c>
      <c r="D19" s="386"/>
      <c r="E19" s="387">
        <v>0</v>
      </c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</row>
    <row r="20" spans="1:21" ht="25.5" x14ac:dyDescent="0.2">
      <c r="A20" s="378"/>
      <c r="B20" s="385">
        <v>11</v>
      </c>
      <c r="C20" s="386" t="s">
        <v>651</v>
      </c>
      <c r="D20" s="386"/>
      <c r="E20" s="387">
        <v>0</v>
      </c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</row>
    <row r="21" spans="1:21" ht="12.75" x14ac:dyDescent="0.2">
      <c r="A21" s="378"/>
      <c r="B21" s="385">
        <v>12</v>
      </c>
      <c r="C21" s="386" t="s">
        <v>652</v>
      </c>
      <c r="D21" s="386"/>
      <c r="E21" s="387">
        <v>0</v>
      </c>
      <c r="F21" s="406"/>
      <c r="G21" s="406"/>
      <c r="H21" s="406"/>
      <c r="I21" s="406"/>
      <c r="J21" s="406"/>
      <c r="K21" s="406"/>
      <c r="L21" s="406"/>
      <c r="M21" s="406"/>
      <c r="N21" s="406"/>
      <c r="O21" s="406"/>
      <c r="P21" s="406"/>
      <c r="Q21" s="406"/>
      <c r="R21" s="406"/>
      <c r="S21" s="406"/>
      <c r="T21" s="406"/>
      <c r="U21" s="406"/>
    </row>
    <row r="22" spans="1:21" ht="12.75" x14ac:dyDescent="0.2">
      <c r="A22" s="378"/>
      <c r="B22" s="385">
        <v>13</v>
      </c>
      <c r="C22" s="388" t="s">
        <v>653</v>
      </c>
      <c r="D22" s="388"/>
      <c r="E22" s="387">
        <v>34</v>
      </c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</row>
    <row r="23" spans="1:21" ht="12.75" x14ac:dyDescent="0.2">
      <c r="A23" s="378"/>
      <c r="B23" s="385">
        <v>14</v>
      </c>
      <c r="C23" s="388" t="s">
        <v>654</v>
      </c>
      <c r="D23" s="388"/>
      <c r="E23" s="387">
        <v>0</v>
      </c>
      <c r="F23" s="406"/>
      <c r="G23" s="406"/>
      <c r="H23" s="406"/>
      <c r="I23" s="406"/>
      <c r="J23" s="406"/>
      <c r="K23" s="406"/>
      <c r="L23" s="406"/>
      <c r="M23" s="406"/>
      <c r="N23" s="406"/>
      <c r="O23" s="406"/>
      <c r="P23" s="406"/>
      <c r="Q23" s="406"/>
      <c r="R23" s="406"/>
      <c r="S23" s="406"/>
      <c r="T23" s="406"/>
      <c r="U23" s="406"/>
    </row>
    <row r="24" spans="1:21" ht="12.75" x14ac:dyDescent="0.2">
      <c r="A24" s="378"/>
      <c r="B24" s="385">
        <v>15</v>
      </c>
      <c r="C24" s="386" t="s">
        <v>655</v>
      </c>
      <c r="D24" s="386"/>
      <c r="E24" s="387">
        <v>68560</v>
      </c>
      <c r="F24" s="405"/>
      <c r="G24" s="405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</row>
    <row r="25" spans="1:21" ht="12.75" x14ac:dyDescent="0.2">
      <c r="A25" s="378"/>
      <c r="B25" s="385">
        <v>16</v>
      </c>
      <c r="C25" s="386" t="s">
        <v>656</v>
      </c>
      <c r="D25" s="386"/>
      <c r="E25" s="387">
        <v>68560</v>
      </c>
      <c r="F25" s="405"/>
      <c r="G25" s="405"/>
      <c r="H25" s="405"/>
      <c r="I25" s="405"/>
      <c r="J25" s="405"/>
      <c r="K25" s="405"/>
      <c r="L25" s="405"/>
      <c r="M25" s="405"/>
      <c r="N25" s="405"/>
      <c r="O25" s="405"/>
      <c r="P25" s="405"/>
      <c r="Q25" s="405"/>
      <c r="R25" s="405"/>
      <c r="S25" s="405"/>
      <c r="T25" s="405"/>
      <c r="U25" s="405"/>
    </row>
    <row r="26" spans="1:21" ht="12.75" x14ac:dyDescent="0.2">
      <c r="A26" s="378"/>
      <c r="B26" s="385">
        <v>17</v>
      </c>
      <c r="C26" s="386" t="s">
        <v>657</v>
      </c>
      <c r="D26" s="386"/>
      <c r="E26" s="387">
        <v>1320</v>
      </c>
      <c r="F26" s="405"/>
      <c r="G26" s="405"/>
      <c r="H26" s="405"/>
      <c r="I26" s="405"/>
      <c r="J26" s="405"/>
      <c r="K26" s="405"/>
      <c r="L26" s="405"/>
      <c r="M26" s="405"/>
      <c r="N26" s="405"/>
      <c r="O26" s="405"/>
      <c r="P26" s="405"/>
      <c r="Q26" s="405"/>
      <c r="R26" s="405"/>
      <c r="S26" s="405"/>
      <c r="T26" s="405"/>
      <c r="U26" s="405"/>
    </row>
    <row r="27" spans="1:21" ht="12.75" x14ac:dyDescent="0.2">
      <c r="A27" s="378"/>
      <c r="B27" s="385">
        <v>18</v>
      </c>
      <c r="C27" s="386" t="s">
        <v>658</v>
      </c>
      <c r="D27" s="386"/>
      <c r="E27" s="387">
        <v>0</v>
      </c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</row>
    <row r="28" spans="1:21" ht="12.75" x14ac:dyDescent="0.2">
      <c r="A28" s="378"/>
      <c r="B28" s="385">
        <v>19</v>
      </c>
      <c r="C28" s="386" t="s">
        <v>3354</v>
      </c>
      <c r="D28" s="386"/>
      <c r="E28" s="387">
        <v>635</v>
      </c>
      <c r="F28" s="405"/>
      <c r="G28" s="405"/>
      <c r="H28" s="405"/>
      <c r="I28" s="405"/>
      <c r="J28" s="405"/>
      <c r="K28" s="405"/>
      <c r="L28" s="405"/>
      <c r="M28" s="405"/>
      <c r="N28" s="405"/>
      <c r="O28" s="405"/>
      <c r="P28" s="405"/>
      <c r="Q28" s="405"/>
      <c r="R28" s="405"/>
      <c r="S28" s="405"/>
      <c r="T28" s="405"/>
      <c r="U28" s="405"/>
    </row>
    <row r="29" spans="1:21" ht="12.75" x14ac:dyDescent="0.2">
      <c r="A29" s="378"/>
      <c r="B29" s="385">
        <v>20</v>
      </c>
      <c r="C29" s="386" t="s">
        <v>659</v>
      </c>
      <c r="D29" s="386"/>
      <c r="E29" s="387">
        <v>0</v>
      </c>
      <c r="F29" s="406"/>
      <c r="G29" s="406"/>
      <c r="H29" s="406"/>
      <c r="I29" s="406"/>
      <c r="J29" s="406"/>
      <c r="K29" s="406"/>
      <c r="L29" s="406"/>
      <c r="M29" s="406"/>
      <c r="N29" s="406"/>
      <c r="O29" s="406"/>
      <c r="P29" s="406"/>
      <c r="Q29" s="406"/>
      <c r="R29" s="406"/>
      <c r="S29" s="406"/>
      <c r="T29" s="406"/>
      <c r="U29" s="406"/>
    </row>
    <row r="30" spans="1:21" ht="12.75" x14ac:dyDescent="0.2">
      <c r="A30" s="378"/>
      <c r="B30" s="385">
        <v>21</v>
      </c>
      <c r="C30" s="386" t="s">
        <v>3355</v>
      </c>
      <c r="D30" s="386"/>
      <c r="E30" s="387">
        <v>685</v>
      </c>
      <c r="F30" s="405"/>
      <c r="G30" s="405"/>
      <c r="H30" s="405"/>
      <c r="I30" s="405"/>
      <c r="J30" s="405"/>
      <c r="K30" s="405"/>
      <c r="L30" s="405"/>
      <c r="M30" s="405"/>
      <c r="N30" s="405"/>
      <c r="O30" s="405"/>
      <c r="P30" s="405"/>
      <c r="Q30" s="405"/>
      <c r="R30" s="405"/>
      <c r="S30" s="405"/>
      <c r="T30" s="405"/>
      <c r="U30" s="405"/>
    </row>
    <row r="31" spans="1:21" ht="25.5" x14ac:dyDescent="0.2">
      <c r="A31" s="378"/>
      <c r="B31" s="385">
        <v>22</v>
      </c>
      <c r="C31" s="386" t="s">
        <v>3338</v>
      </c>
      <c r="D31" s="386"/>
      <c r="E31" s="387">
        <v>0</v>
      </c>
      <c r="F31" s="406"/>
      <c r="G31" s="406"/>
      <c r="H31" s="406"/>
      <c r="I31" s="406"/>
      <c r="J31" s="406"/>
      <c r="K31" s="406"/>
      <c r="L31" s="406"/>
      <c r="M31" s="406"/>
      <c r="N31" s="406"/>
      <c r="O31" s="406"/>
      <c r="P31" s="406"/>
      <c r="Q31" s="406"/>
      <c r="R31" s="406"/>
      <c r="S31" s="406"/>
      <c r="T31" s="406"/>
      <c r="U31" s="406"/>
    </row>
    <row r="32" spans="1:21" ht="12.75" x14ac:dyDescent="0.2">
      <c r="A32" s="378"/>
      <c r="B32" s="385">
        <v>23</v>
      </c>
      <c r="C32" s="389" t="s">
        <v>3356</v>
      </c>
      <c r="D32" s="386"/>
      <c r="E32" s="387">
        <v>0</v>
      </c>
      <c r="F32" s="406"/>
      <c r="G32" s="406"/>
      <c r="H32" s="406"/>
      <c r="I32" s="406"/>
      <c r="J32" s="406"/>
      <c r="K32" s="406"/>
      <c r="L32" s="406"/>
      <c r="M32" s="406"/>
      <c r="N32" s="406"/>
      <c r="O32" s="406"/>
      <c r="P32" s="406"/>
      <c r="Q32" s="406"/>
      <c r="R32" s="406"/>
      <c r="S32" s="406"/>
      <c r="T32" s="406"/>
      <c r="U32" s="406"/>
    </row>
    <row r="33" spans="1:21" ht="12.75" x14ac:dyDescent="0.2">
      <c r="A33" s="378"/>
      <c r="B33" s="385">
        <v>24</v>
      </c>
      <c r="C33" s="388" t="s">
        <v>660</v>
      </c>
      <c r="D33" s="388"/>
      <c r="E33" s="387">
        <v>0</v>
      </c>
      <c r="F33" s="405"/>
      <c r="G33" s="405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</row>
    <row r="34" spans="1:21" ht="12.75" x14ac:dyDescent="0.2">
      <c r="A34" s="378"/>
      <c r="B34" s="385">
        <v>25</v>
      </c>
      <c r="C34" s="388" t="s">
        <v>3339</v>
      </c>
      <c r="D34" s="388"/>
      <c r="E34" s="387">
        <v>0</v>
      </c>
      <c r="F34" s="406"/>
      <c r="G34" s="406"/>
      <c r="H34" s="406"/>
      <c r="I34" s="406"/>
      <c r="J34" s="406"/>
      <c r="K34" s="406"/>
      <c r="L34" s="406"/>
      <c r="M34" s="406"/>
      <c r="N34" s="406"/>
      <c r="O34" s="406"/>
      <c r="P34" s="406"/>
      <c r="Q34" s="406"/>
      <c r="R34" s="406"/>
      <c r="S34" s="406"/>
      <c r="T34" s="406"/>
      <c r="U34" s="406"/>
    </row>
    <row r="35" spans="1:21" ht="12.75" x14ac:dyDescent="0.2">
      <c r="A35" s="378"/>
      <c r="B35" s="385">
        <v>26</v>
      </c>
      <c r="C35" s="390" t="s">
        <v>661</v>
      </c>
      <c r="D35" s="390"/>
      <c r="E35" s="387">
        <v>68560</v>
      </c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</row>
    <row r="36" spans="1:21" ht="12.75" x14ac:dyDescent="0.2">
      <c r="A36" s="378"/>
      <c r="B36" s="385">
        <v>27</v>
      </c>
      <c r="C36" s="386" t="s">
        <v>648</v>
      </c>
      <c r="D36" s="386"/>
      <c r="E36" s="387">
        <f>SUM(E37:E41)</f>
        <v>331981</v>
      </c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</row>
    <row r="37" spans="1:21" ht="12.75" x14ac:dyDescent="0.2">
      <c r="A37" s="378"/>
      <c r="B37" s="385">
        <v>28</v>
      </c>
      <c r="C37" s="388" t="s">
        <v>662</v>
      </c>
      <c r="D37" s="388"/>
      <c r="E37" s="387">
        <v>0</v>
      </c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</row>
    <row r="38" spans="1:21" ht="12.75" x14ac:dyDescent="0.2">
      <c r="A38" s="378"/>
      <c r="B38" s="385">
        <v>29</v>
      </c>
      <c r="C38" s="388" t="s">
        <v>663</v>
      </c>
      <c r="D38" s="388"/>
      <c r="E38" s="387">
        <v>0</v>
      </c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</row>
    <row r="39" spans="1:21" ht="12.75" x14ac:dyDescent="0.2">
      <c r="A39" s="378"/>
      <c r="B39" s="385">
        <v>30</v>
      </c>
      <c r="C39" s="388" t="s">
        <v>664</v>
      </c>
      <c r="D39" s="388"/>
      <c r="E39" s="387">
        <v>99098</v>
      </c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</row>
    <row r="40" spans="1:21" ht="12.75" x14ac:dyDescent="0.2">
      <c r="A40" s="378"/>
      <c r="B40" s="385">
        <v>31</v>
      </c>
      <c r="C40" s="388" t="s">
        <v>665</v>
      </c>
      <c r="D40" s="388"/>
      <c r="E40" s="387">
        <v>187145</v>
      </c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</row>
    <row r="41" spans="1:21" ht="25.5" x14ac:dyDescent="0.2">
      <c r="A41" s="378"/>
      <c r="B41" s="385">
        <v>32</v>
      </c>
      <c r="C41" s="388" t="s">
        <v>666</v>
      </c>
      <c r="D41" s="388"/>
      <c r="E41" s="387">
        <v>45738</v>
      </c>
      <c r="F41" s="405"/>
      <c r="G41" s="405"/>
      <c r="H41" s="405"/>
      <c r="I41" s="405"/>
      <c r="J41" s="405"/>
      <c r="K41" s="405"/>
      <c r="L41" s="405"/>
      <c r="M41" s="405"/>
      <c r="N41" s="405"/>
      <c r="O41" s="405"/>
      <c r="P41" s="405"/>
      <c r="Q41" s="405"/>
      <c r="R41" s="405"/>
      <c r="S41" s="405"/>
      <c r="T41" s="405"/>
      <c r="U41" s="405"/>
    </row>
    <row r="42" spans="1:21" ht="12.75" x14ac:dyDescent="0.2">
      <c r="A42" s="378"/>
      <c r="B42" s="385">
        <v>33</v>
      </c>
      <c r="C42" s="386" t="s">
        <v>667</v>
      </c>
      <c r="D42" s="386"/>
      <c r="E42" s="735">
        <f>+E35/E36*100</f>
        <v>20.651784288859904</v>
      </c>
      <c r="F42" s="408"/>
      <c r="G42" s="408"/>
      <c r="H42" s="408"/>
      <c r="I42" s="408"/>
      <c r="J42" s="408"/>
      <c r="K42" s="408"/>
      <c r="L42" s="408"/>
      <c r="M42" s="408"/>
      <c r="N42" s="408"/>
      <c r="O42" s="408"/>
      <c r="P42" s="408"/>
      <c r="Q42" s="408"/>
      <c r="R42" s="408"/>
      <c r="S42" s="408"/>
      <c r="T42" s="408"/>
      <c r="U42" s="408"/>
    </row>
    <row r="43" spans="1:21" ht="12.75" x14ac:dyDescent="0.2">
      <c r="A43" s="378"/>
      <c r="B43" s="385">
        <v>34</v>
      </c>
      <c r="C43" s="386" t="s">
        <v>668</v>
      </c>
      <c r="D43" s="386"/>
      <c r="E43" s="735">
        <v>5.27</v>
      </c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  <c r="R43" s="409"/>
      <c r="S43" s="409"/>
      <c r="T43" s="409"/>
      <c r="U43" s="409"/>
    </row>
    <row r="44" spans="1:21" ht="12.75" x14ac:dyDescent="0.2">
      <c r="A44" s="378"/>
      <c r="B44" s="385">
        <v>35</v>
      </c>
      <c r="C44" s="386" t="s">
        <v>669</v>
      </c>
      <c r="D44" s="386"/>
      <c r="E44" s="387">
        <v>0</v>
      </c>
      <c r="F44" s="406"/>
      <c r="G44" s="406"/>
      <c r="H44" s="406"/>
      <c r="I44" s="406"/>
      <c r="J44" s="406"/>
      <c r="K44" s="406"/>
      <c r="L44" s="406"/>
      <c r="M44" s="406"/>
      <c r="N44" s="406"/>
      <c r="O44" s="406"/>
      <c r="P44" s="406"/>
      <c r="Q44" s="406"/>
      <c r="R44" s="406"/>
      <c r="S44" s="406"/>
      <c r="T44" s="406"/>
      <c r="U44" s="406"/>
    </row>
    <row r="45" spans="1:21" ht="12.75" x14ac:dyDescent="0.2">
      <c r="A45" s="378"/>
      <c r="B45" s="391"/>
      <c r="C45" s="386" t="s">
        <v>670</v>
      </c>
      <c r="D45" s="386"/>
      <c r="E45" s="467">
        <v>543305</v>
      </c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  <c r="T45" s="410"/>
      <c r="U45" s="410"/>
    </row>
    <row r="46" spans="1:21" ht="12.75" x14ac:dyDescent="0.2">
      <c r="A46" s="378"/>
      <c r="B46" s="385">
        <v>36</v>
      </c>
      <c r="C46" s="386" t="s">
        <v>3357</v>
      </c>
      <c r="D46" s="386"/>
      <c r="E46" s="387">
        <v>157965</v>
      </c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</row>
    <row r="47" spans="1:21" ht="12.75" x14ac:dyDescent="0.2">
      <c r="A47" s="378"/>
      <c r="B47" s="385">
        <v>37</v>
      </c>
      <c r="C47" s="386" t="s">
        <v>671</v>
      </c>
      <c r="D47" s="386"/>
      <c r="E47" s="387">
        <v>5757</v>
      </c>
      <c r="F47" s="405"/>
      <c r="G47" s="405"/>
      <c r="H47" s="405"/>
      <c r="I47" s="405"/>
      <c r="J47" s="405"/>
      <c r="K47" s="405"/>
      <c r="L47" s="405"/>
      <c r="M47" s="405"/>
      <c r="N47" s="405"/>
      <c r="O47" s="405"/>
      <c r="P47" s="405"/>
      <c r="Q47" s="405"/>
      <c r="R47" s="405"/>
      <c r="S47" s="405"/>
      <c r="T47" s="405"/>
      <c r="U47" s="405"/>
    </row>
    <row r="48" spans="1:21" ht="12.75" x14ac:dyDescent="0.2">
      <c r="A48" s="378"/>
      <c r="B48" s="385">
        <v>38</v>
      </c>
      <c r="C48" s="386" t="s">
        <v>672</v>
      </c>
      <c r="D48" s="386"/>
      <c r="E48" s="387">
        <v>5411</v>
      </c>
      <c r="F48" s="405"/>
      <c r="G48" s="405"/>
      <c r="H48" s="405"/>
      <c r="I48" s="405"/>
      <c r="J48" s="405"/>
      <c r="K48" s="405"/>
      <c r="L48" s="405"/>
      <c r="M48" s="405"/>
      <c r="N48" s="405"/>
      <c r="O48" s="405"/>
      <c r="P48" s="405"/>
      <c r="Q48" s="405"/>
      <c r="R48" s="405"/>
      <c r="S48" s="405"/>
      <c r="T48" s="405"/>
      <c r="U48" s="405"/>
    </row>
    <row r="49" spans="1:21" ht="12.75" x14ac:dyDescent="0.2">
      <c r="A49" s="378"/>
      <c r="B49" s="385">
        <v>39</v>
      </c>
      <c r="C49" s="392" t="s">
        <v>3340</v>
      </c>
      <c r="D49" s="386"/>
      <c r="E49" s="387">
        <v>346</v>
      </c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5"/>
      <c r="Q49" s="405"/>
      <c r="R49" s="405"/>
      <c r="S49" s="405"/>
      <c r="T49" s="405"/>
      <c r="U49" s="405"/>
    </row>
    <row r="50" spans="1:21" ht="12.75" x14ac:dyDescent="0.2">
      <c r="A50" s="378"/>
      <c r="B50" s="385">
        <v>40</v>
      </c>
      <c r="C50" s="386" t="s">
        <v>673</v>
      </c>
      <c r="D50" s="386"/>
      <c r="E50" s="387">
        <v>0</v>
      </c>
      <c r="F50" s="406"/>
      <c r="G50" s="406"/>
      <c r="H50" s="406"/>
      <c r="I50" s="406"/>
      <c r="J50" s="406"/>
      <c r="K50" s="406"/>
      <c r="L50" s="406"/>
      <c r="M50" s="406"/>
      <c r="N50" s="406"/>
      <c r="O50" s="406"/>
      <c r="P50" s="406"/>
      <c r="Q50" s="406"/>
      <c r="R50" s="406"/>
      <c r="S50" s="406"/>
      <c r="T50" s="406"/>
      <c r="U50" s="406"/>
    </row>
    <row r="51" spans="1:21" ht="12.75" x14ac:dyDescent="0.2">
      <c r="A51" s="378"/>
      <c r="B51" s="385">
        <v>41</v>
      </c>
      <c r="C51" s="386" t="s">
        <v>674</v>
      </c>
      <c r="D51" s="386"/>
      <c r="E51" s="387">
        <v>86517</v>
      </c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5"/>
      <c r="Q51" s="405"/>
      <c r="R51" s="405"/>
      <c r="S51" s="405"/>
      <c r="T51" s="405"/>
      <c r="U51" s="405"/>
    </row>
    <row r="52" spans="1:21" ht="12.75" x14ac:dyDescent="0.2">
      <c r="A52" s="378"/>
      <c r="B52" s="385">
        <v>42</v>
      </c>
      <c r="C52" s="386" t="s">
        <v>675</v>
      </c>
      <c r="D52" s="386"/>
      <c r="E52" s="387">
        <v>28068</v>
      </c>
      <c r="F52" s="406"/>
      <c r="G52" s="406"/>
      <c r="H52" s="406"/>
      <c r="I52" s="406"/>
      <c r="J52" s="406"/>
      <c r="K52" s="406"/>
      <c r="L52" s="406"/>
      <c r="M52" s="406"/>
      <c r="N52" s="406"/>
      <c r="O52" s="406"/>
      <c r="P52" s="406"/>
      <c r="Q52" s="406"/>
      <c r="R52" s="406"/>
      <c r="S52" s="406"/>
      <c r="T52" s="406"/>
      <c r="U52" s="406"/>
    </row>
    <row r="53" spans="1:21" ht="12.75" x14ac:dyDescent="0.2">
      <c r="A53" s="378"/>
      <c r="B53" s="385">
        <v>43</v>
      </c>
      <c r="C53" s="386" t="s">
        <v>3341</v>
      </c>
      <c r="D53" s="386"/>
      <c r="E53" s="387">
        <v>0</v>
      </c>
      <c r="F53" s="406"/>
      <c r="G53" s="406"/>
      <c r="H53" s="406"/>
      <c r="I53" s="406"/>
      <c r="J53" s="406"/>
      <c r="K53" s="406"/>
      <c r="L53" s="406"/>
      <c r="M53" s="406"/>
      <c r="N53" s="406"/>
      <c r="O53" s="406"/>
      <c r="P53" s="406"/>
      <c r="Q53" s="406"/>
      <c r="R53" s="406"/>
      <c r="S53" s="406"/>
      <c r="T53" s="406"/>
      <c r="U53" s="406"/>
    </row>
    <row r="54" spans="1:21" ht="12.75" x14ac:dyDescent="0.2">
      <c r="A54" s="378"/>
      <c r="B54" s="385">
        <v>44</v>
      </c>
      <c r="C54" s="386" t="s">
        <v>3342</v>
      </c>
      <c r="D54" s="386"/>
      <c r="E54" s="387">
        <v>0</v>
      </c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5"/>
      <c r="Q54" s="405"/>
      <c r="R54" s="405"/>
      <c r="S54" s="405"/>
      <c r="T54" s="405"/>
      <c r="U54" s="405"/>
    </row>
    <row r="55" spans="1:21" ht="12.75" x14ac:dyDescent="0.2">
      <c r="A55" s="378"/>
      <c r="B55" s="385">
        <v>45</v>
      </c>
      <c r="C55" s="386" t="s">
        <v>676</v>
      </c>
      <c r="D55" s="386"/>
      <c r="E55" s="387">
        <v>6212</v>
      </c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5"/>
      <c r="Q55" s="405"/>
      <c r="R55" s="405"/>
      <c r="S55" s="405"/>
      <c r="T55" s="405"/>
      <c r="U55" s="405"/>
    </row>
    <row r="56" spans="1:21" ht="12.75" x14ac:dyDescent="0.2">
      <c r="A56" s="378"/>
      <c r="B56" s="385">
        <v>46</v>
      </c>
      <c r="C56" s="386" t="s">
        <v>677</v>
      </c>
      <c r="D56" s="386"/>
      <c r="E56" s="387">
        <v>21856</v>
      </c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5"/>
      <c r="Q56" s="405"/>
      <c r="R56" s="405"/>
      <c r="S56" s="405"/>
      <c r="T56" s="405"/>
      <c r="U56" s="405"/>
    </row>
    <row r="57" spans="1:21" ht="12.75" x14ac:dyDescent="0.2">
      <c r="A57" s="378"/>
      <c r="B57" s="385">
        <v>47</v>
      </c>
      <c r="C57" s="392" t="s">
        <v>3343</v>
      </c>
      <c r="D57" s="386"/>
      <c r="E57" s="387">
        <v>0</v>
      </c>
      <c r="F57" s="406"/>
      <c r="G57" s="406"/>
      <c r="H57" s="406"/>
      <c r="I57" s="406"/>
      <c r="J57" s="406"/>
      <c r="K57" s="406"/>
      <c r="L57" s="406"/>
      <c r="M57" s="406"/>
      <c r="N57" s="406"/>
      <c r="O57" s="406"/>
      <c r="P57" s="406"/>
      <c r="Q57" s="406"/>
      <c r="R57" s="406"/>
      <c r="S57" s="406"/>
      <c r="T57" s="406"/>
      <c r="U57" s="406"/>
    </row>
    <row r="58" spans="1:21" ht="12.75" x14ac:dyDescent="0.2">
      <c r="A58" s="378"/>
      <c r="B58" s="385">
        <v>48</v>
      </c>
      <c r="C58" s="388" t="s">
        <v>678</v>
      </c>
      <c r="D58" s="388"/>
      <c r="E58" s="387">
        <v>0</v>
      </c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</row>
    <row r="59" spans="1:21" ht="12.75" x14ac:dyDescent="0.2">
      <c r="A59" s="378"/>
      <c r="B59" s="385">
        <v>49</v>
      </c>
      <c r="C59" s="393" t="s">
        <v>679</v>
      </c>
      <c r="D59" s="393"/>
      <c r="E59" s="387">
        <v>0</v>
      </c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5"/>
      <c r="Q59" s="405"/>
      <c r="R59" s="405"/>
      <c r="S59" s="405"/>
      <c r="T59" s="405"/>
      <c r="U59" s="405"/>
    </row>
    <row r="60" spans="1:21" ht="12.75" x14ac:dyDescent="0.2">
      <c r="A60" s="378"/>
      <c r="B60" s="385">
        <v>50</v>
      </c>
      <c r="C60" s="388" t="s">
        <v>680</v>
      </c>
      <c r="D60" s="388"/>
      <c r="E60" s="387">
        <v>0</v>
      </c>
      <c r="F60" s="406"/>
      <c r="G60" s="406"/>
      <c r="H60" s="406"/>
      <c r="I60" s="406"/>
      <c r="J60" s="406"/>
      <c r="K60" s="406"/>
      <c r="L60" s="406"/>
      <c r="M60" s="406"/>
      <c r="N60" s="406"/>
      <c r="O60" s="406"/>
      <c r="P60" s="406"/>
      <c r="Q60" s="406"/>
      <c r="R60" s="406"/>
      <c r="S60" s="406"/>
      <c r="T60" s="406"/>
      <c r="U60" s="406"/>
    </row>
    <row r="61" spans="1:21" ht="12.75" x14ac:dyDescent="0.2">
      <c r="A61" s="378"/>
      <c r="B61" s="385">
        <v>51</v>
      </c>
      <c r="C61" s="388" t="s">
        <v>681</v>
      </c>
      <c r="D61" s="388"/>
      <c r="E61" s="387">
        <v>29488</v>
      </c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5"/>
      <c r="Q61" s="405"/>
      <c r="R61" s="405"/>
      <c r="S61" s="405"/>
      <c r="T61" s="405"/>
      <c r="U61" s="405"/>
    </row>
    <row r="62" spans="1:21" ht="12.75" x14ac:dyDescent="0.2">
      <c r="A62" s="378"/>
      <c r="B62" s="385">
        <v>52</v>
      </c>
      <c r="C62" s="386" t="s">
        <v>682</v>
      </c>
      <c r="D62" s="386"/>
      <c r="E62" s="387">
        <v>5050</v>
      </c>
      <c r="F62" s="406"/>
      <c r="G62" s="406"/>
      <c r="H62" s="406"/>
      <c r="I62" s="406"/>
      <c r="J62" s="406"/>
      <c r="K62" s="406"/>
      <c r="L62" s="406"/>
      <c r="M62" s="406"/>
      <c r="N62" s="406"/>
      <c r="O62" s="406"/>
      <c r="P62" s="406"/>
      <c r="Q62" s="406"/>
      <c r="R62" s="406"/>
      <c r="S62" s="406"/>
      <c r="T62" s="406"/>
      <c r="U62" s="406"/>
    </row>
    <row r="63" spans="1:21" ht="38.25" x14ac:dyDescent="0.2">
      <c r="A63" s="378"/>
      <c r="B63" s="385">
        <v>53</v>
      </c>
      <c r="C63" s="386" t="s">
        <v>3344</v>
      </c>
      <c r="D63" s="386"/>
      <c r="E63" s="387">
        <v>5050</v>
      </c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5"/>
      <c r="Q63" s="405"/>
      <c r="R63" s="405"/>
      <c r="S63" s="405"/>
      <c r="T63" s="405"/>
      <c r="U63" s="405"/>
    </row>
    <row r="64" spans="1:21" ht="12.75" x14ac:dyDescent="0.2">
      <c r="A64" s="378"/>
      <c r="B64" s="385">
        <v>54</v>
      </c>
      <c r="C64" s="386" t="s">
        <v>683</v>
      </c>
      <c r="D64" s="386"/>
      <c r="E64" s="387">
        <v>0</v>
      </c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</row>
    <row r="65" spans="1:21" ht="12.75" x14ac:dyDescent="0.2">
      <c r="A65" s="378"/>
      <c r="B65" s="385">
        <v>55</v>
      </c>
      <c r="C65" s="386" t="s">
        <v>684</v>
      </c>
      <c r="D65" s="386"/>
      <c r="E65" s="387">
        <v>0</v>
      </c>
      <c r="F65" s="406"/>
      <c r="G65" s="406"/>
      <c r="H65" s="406"/>
      <c r="I65" s="406"/>
      <c r="J65" s="406"/>
      <c r="K65" s="406"/>
      <c r="L65" s="406"/>
      <c r="M65" s="406"/>
      <c r="N65" s="406"/>
      <c r="O65" s="406"/>
      <c r="P65" s="406"/>
      <c r="Q65" s="406"/>
      <c r="R65" s="406"/>
      <c r="S65" s="406"/>
      <c r="T65" s="406"/>
      <c r="U65" s="406"/>
    </row>
    <row r="66" spans="1:21" ht="25.5" x14ac:dyDescent="0.2">
      <c r="A66" s="378"/>
      <c r="B66" s="385">
        <v>56</v>
      </c>
      <c r="C66" s="386" t="s">
        <v>685</v>
      </c>
      <c r="D66" s="386"/>
      <c r="E66" s="387">
        <v>0</v>
      </c>
      <c r="F66" s="406"/>
      <c r="G66" s="406"/>
      <c r="H66" s="406"/>
      <c r="I66" s="406"/>
      <c r="J66" s="406"/>
      <c r="K66" s="406"/>
      <c r="L66" s="406"/>
      <c r="M66" s="406"/>
      <c r="N66" s="406"/>
      <c r="O66" s="406"/>
      <c r="P66" s="406"/>
      <c r="Q66" s="406"/>
      <c r="R66" s="406"/>
      <c r="S66" s="406"/>
      <c r="T66" s="406"/>
      <c r="U66" s="406"/>
    </row>
    <row r="67" spans="1:21" ht="25.5" x14ac:dyDescent="0.2">
      <c r="A67" s="378"/>
      <c r="B67" s="385">
        <v>57</v>
      </c>
      <c r="C67" s="386" t="s">
        <v>686</v>
      </c>
      <c r="D67" s="386"/>
      <c r="E67" s="387">
        <v>0</v>
      </c>
      <c r="F67" s="406"/>
      <c r="G67" s="406"/>
      <c r="H67" s="406"/>
      <c r="I67" s="406"/>
      <c r="J67" s="406"/>
      <c r="K67" s="406"/>
      <c r="L67" s="406"/>
      <c r="M67" s="406"/>
      <c r="N67" s="406"/>
      <c r="O67" s="406"/>
      <c r="P67" s="406"/>
      <c r="Q67" s="406"/>
      <c r="R67" s="406"/>
      <c r="S67" s="406"/>
      <c r="T67" s="406"/>
      <c r="U67" s="406"/>
    </row>
    <row r="68" spans="1:21" ht="12.75" customHeight="1" x14ac:dyDescent="0.2">
      <c r="A68" s="378"/>
      <c r="B68" s="385">
        <v>58</v>
      </c>
      <c r="C68" s="386" t="s">
        <v>687</v>
      </c>
      <c r="D68" s="386"/>
      <c r="E68" s="387">
        <v>0</v>
      </c>
      <c r="F68" s="406"/>
      <c r="G68" s="406"/>
      <c r="H68" s="406"/>
      <c r="I68" s="406"/>
      <c r="J68" s="406"/>
      <c r="K68" s="406"/>
      <c r="L68" s="406"/>
      <c r="M68" s="406"/>
      <c r="N68" s="406"/>
      <c r="O68" s="406"/>
      <c r="P68" s="406"/>
      <c r="Q68" s="406"/>
      <c r="R68" s="406"/>
      <c r="S68" s="406"/>
      <c r="T68" s="406"/>
      <c r="U68" s="406"/>
    </row>
    <row r="69" spans="1:21" ht="12.75" customHeight="1" x14ac:dyDescent="0.2">
      <c r="A69" s="378"/>
      <c r="B69" s="385">
        <v>59</v>
      </c>
      <c r="C69" s="388" t="s">
        <v>688</v>
      </c>
      <c r="D69" s="388"/>
      <c r="E69" s="387">
        <v>0</v>
      </c>
      <c r="F69" s="406"/>
      <c r="G69" s="406"/>
      <c r="H69" s="406"/>
      <c r="I69" s="406"/>
      <c r="J69" s="406"/>
      <c r="K69" s="406"/>
      <c r="L69" s="406"/>
      <c r="M69" s="406"/>
      <c r="N69" s="406"/>
      <c r="O69" s="406"/>
      <c r="P69" s="406"/>
      <c r="Q69" s="406"/>
      <c r="R69" s="406"/>
      <c r="S69" s="406"/>
      <c r="T69" s="406"/>
      <c r="U69" s="406"/>
    </row>
    <row r="70" spans="1:21" ht="12.75" customHeight="1" x14ac:dyDescent="0.2">
      <c r="A70" s="378"/>
      <c r="B70" s="385">
        <v>60</v>
      </c>
      <c r="C70" s="386" t="s">
        <v>1718</v>
      </c>
      <c r="D70" s="386"/>
      <c r="E70" s="387">
        <v>0</v>
      </c>
      <c r="F70" s="406"/>
      <c r="G70" s="406"/>
      <c r="H70" s="406"/>
      <c r="I70" s="406"/>
      <c r="J70" s="406"/>
      <c r="K70" s="406"/>
      <c r="L70" s="406"/>
      <c r="M70" s="406"/>
      <c r="N70" s="406"/>
      <c r="O70" s="406"/>
      <c r="P70" s="406"/>
      <c r="Q70" s="406"/>
      <c r="R70" s="406"/>
      <c r="S70" s="406"/>
      <c r="T70" s="406"/>
      <c r="U70" s="406"/>
    </row>
    <row r="71" spans="1:21" ht="25.5" x14ac:dyDescent="0.2">
      <c r="A71" s="378"/>
      <c r="B71" s="385">
        <v>61</v>
      </c>
      <c r="C71" s="386" t="s">
        <v>1719</v>
      </c>
      <c r="D71" s="386"/>
      <c r="E71" s="387">
        <v>0</v>
      </c>
      <c r="F71" s="406"/>
      <c r="G71" s="406"/>
      <c r="H71" s="406"/>
      <c r="I71" s="406"/>
      <c r="J71" s="406"/>
      <c r="K71" s="406"/>
      <c r="L71" s="406"/>
      <c r="M71" s="406"/>
      <c r="N71" s="406"/>
      <c r="O71" s="406"/>
      <c r="P71" s="406"/>
      <c r="Q71" s="406"/>
      <c r="R71" s="406"/>
      <c r="S71" s="406"/>
      <c r="T71" s="406"/>
      <c r="U71" s="406"/>
    </row>
    <row r="72" spans="1:21" ht="12.75" customHeight="1" x14ac:dyDescent="0.2">
      <c r="A72" s="378"/>
      <c r="B72" s="391">
        <v>62</v>
      </c>
      <c r="C72" s="388" t="s">
        <v>1720</v>
      </c>
      <c r="D72" s="388"/>
      <c r="E72" s="387">
        <v>0</v>
      </c>
      <c r="F72" s="406"/>
      <c r="G72" s="406"/>
      <c r="H72" s="406"/>
      <c r="I72" s="406"/>
      <c r="J72" s="406"/>
      <c r="K72" s="406"/>
      <c r="L72" s="406"/>
      <c r="M72" s="406"/>
      <c r="N72" s="406"/>
      <c r="O72" s="406"/>
      <c r="P72" s="406"/>
      <c r="Q72" s="406"/>
      <c r="R72" s="406"/>
      <c r="S72" s="406"/>
      <c r="T72" s="406"/>
      <c r="U72" s="406"/>
    </row>
    <row r="73" spans="1:21" ht="12.75" customHeight="1" x14ac:dyDescent="0.2">
      <c r="A73" s="378"/>
      <c r="B73" s="391">
        <v>63</v>
      </c>
      <c r="C73" s="388" t="s">
        <v>364</v>
      </c>
      <c r="D73" s="388"/>
      <c r="E73" s="387">
        <v>0</v>
      </c>
      <c r="F73" s="406"/>
      <c r="G73" s="406"/>
      <c r="H73" s="406"/>
      <c r="I73" s="406"/>
      <c r="J73" s="406"/>
      <c r="K73" s="406"/>
      <c r="L73" s="406"/>
      <c r="M73" s="406"/>
      <c r="N73" s="406"/>
      <c r="O73" s="406"/>
      <c r="P73" s="406"/>
      <c r="Q73" s="406"/>
      <c r="R73" s="406"/>
      <c r="S73" s="406"/>
      <c r="T73" s="406"/>
      <c r="U73" s="406"/>
    </row>
    <row r="74" spans="1:21" ht="25.5" x14ac:dyDescent="0.2">
      <c r="A74" s="378"/>
      <c r="B74" s="394">
        <v>64</v>
      </c>
      <c r="C74" s="386" t="s">
        <v>365</v>
      </c>
      <c r="D74" s="386"/>
      <c r="E74" s="387">
        <v>0</v>
      </c>
      <c r="F74" s="406"/>
      <c r="G74" s="406"/>
      <c r="H74" s="406"/>
      <c r="I74" s="406"/>
      <c r="J74" s="406"/>
      <c r="K74" s="406"/>
      <c r="L74" s="406"/>
      <c r="M74" s="406"/>
      <c r="N74" s="406"/>
      <c r="O74" s="406"/>
      <c r="P74" s="406"/>
      <c r="Q74" s="406"/>
      <c r="R74" s="406"/>
      <c r="S74" s="406"/>
      <c r="T74" s="406"/>
      <c r="U74" s="406"/>
    </row>
    <row r="75" spans="1:21" ht="12.75" customHeight="1" x14ac:dyDescent="0.2">
      <c r="A75" s="378"/>
      <c r="B75" s="385">
        <v>65</v>
      </c>
      <c r="C75" s="386" t="s">
        <v>366</v>
      </c>
      <c r="D75" s="386"/>
      <c r="E75" s="387">
        <v>0</v>
      </c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</row>
    <row r="76" spans="1:21" ht="12.75" customHeight="1" x14ac:dyDescent="0.2">
      <c r="A76" s="378"/>
      <c r="B76" s="385">
        <v>66</v>
      </c>
      <c r="C76" s="386" t="s">
        <v>367</v>
      </c>
      <c r="D76" s="386"/>
      <c r="E76" s="387">
        <v>0</v>
      </c>
      <c r="F76" s="405"/>
      <c r="G76" s="405"/>
      <c r="H76" s="405"/>
      <c r="I76" s="405"/>
      <c r="J76" s="405"/>
      <c r="K76" s="405"/>
      <c r="L76" s="405"/>
      <c r="M76" s="405"/>
      <c r="N76" s="405"/>
      <c r="O76" s="405"/>
      <c r="P76" s="405"/>
      <c r="Q76" s="405"/>
      <c r="R76" s="405"/>
      <c r="S76" s="405"/>
      <c r="T76" s="405"/>
      <c r="U76" s="405"/>
    </row>
    <row r="77" spans="1:21" ht="12.75" customHeight="1" x14ac:dyDescent="0.2">
      <c r="A77" s="378"/>
      <c r="B77" s="385">
        <v>67</v>
      </c>
      <c r="C77" s="386" t="s">
        <v>368</v>
      </c>
      <c r="D77" s="386"/>
      <c r="E77" s="387">
        <v>0</v>
      </c>
      <c r="F77" s="406"/>
      <c r="G77" s="406"/>
      <c r="H77" s="406"/>
      <c r="I77" s="406"/>
      <c r="J77" s="406"/>
      <c r="K77" s="406"/>
      <c r="L77" s="406"/>
      <c r="M77" s="406"/>
      <c r="N77" s="406"/>
      <c r="O77" s="406"/>
      <c r="P77" s="406"/>
      <c r="Q77" s="406"/>
      <c r="R77" s="406"/>
      <c r="S77" s="406"/>
      <c r="T77" s="406"/>
      <c r="U77" s="406"/>
    </row>
    <row r="78" spans="1:21" ht="25.5" x14ac:dyDescent="0.2">
      <c r="A78" s="378"/>
      <c r="B78" s="385">
        <v>68</v>
      </c>
      <c r="C78" s="386" t="s">
        <v>394</v>
      </c>
      <c r="D78" s="386"/>
      <c r="E78" s="387">
        <v>0</v>
      </c>
      <c r="F78" s="406"/>
      <c r="G78" s="406"/>
      <c r="H78" s="406"/>
      <c r="I78" s="406"/>
      <c r="J78" s="406"/>
      <c r="K78" s="406"/>
      <c r="L78" s="406"/>
      <c r="M78" s="406"/>
      <c r="N78" s="406"/>
      <c r="O78" s="406"/>
      <c r="P78" s="406"/>
      <c r="Q78" s="406"/>
      <c r="R78" s="406"/>
      <c r="S78" s="406"/>
      <c r="T78" s="406"/>
      <c r="U78" s="406"/>
    </row>
    <row r="79" spans="1:21" ht="25.5" x14ac:dyDescent="0.2">
      <c r="A79" s="378"/>
      <c r="B79" s="381"/>
      <c r="C79" s="386" t="s">
        <v>395</v>
      </c>
      <c r="D79" s="386"/>
      <c r="E79" s="387">
        <v>0</v>
      </c>
      <c r="F79" s="406"/>
      <c r="G79" s="406"/>
      <c r="H79" s="406"/>
      <c r="I79" s="406"/>
      <c r="J79" s="406"/>
      <c r="K79" s="406"/>
      <c r="L79" s="406"/>
      <c r="M79" s="406"/>
      <c r="N79" s="406"/>
      <c r="O79" s="406"/>
      <c r="P79" s="406"/>
      <c r="Q79" s="406"/>
      <c r="R79" s="406"/>
      <c r="S79" s="406"/>
      <c r="T79" s="406"/>
      <c r="U79" s="406"/>
    </row>
    <row r="80" spans="1:21" ht="12.75" x14ac:dyDescent="0.2">
      <c r="A80" s="378"/>
      <c r="B80" s="385">
        <v>69</v>
      </c>
      <c r="C80" s="386" t="s">
        <v>396</v>
      </c>
      <c r="D80" s="386"/>
      <c r="E80" s="387">
        <v>0</v>
      </c>
      <c r="F80" s="406"/>
      <c r="G80" s="406"/>
      <c r="H80" s="406"/>
      <c r="I80" s="406"/>
      <c r="J80" s="406"/>
      <c r="K80" s="406"/>
      <c r="L80" s="406"/>
      <c r="M80" s="406"/>
      <c r="N80" s="406"/>
      <c r="O80" s="406"/>
      <c r="P80" s="406"/>
      <c r="Q80" s="406"/>
      <c r="R80" s="406"/>
      <c r="S80" s="406"/>
      <c r="T80" s="406"/>
      <c r="U80" s="406"/>
    </row>
    <row r="81" spans="1:21" ht="14.25" x14ac:dyDescent="0.2">
      <c r="A81" s="378"/>
      <c r="B81" s="394">
        <v>70</v>
      </c>
      <c r="C81" s="388" t="s">
        <v>397</v>
      </c>
      <c r="D81" s="388"/>
      <c r="E81" s="387">
        <v>0</v>
      </c>
      <c r="F81" s="406"/>
      <c r="G81" s="406"/>
      <c r="H81" s="406"/>
      <c r="I81" s="406"/>
      <c r="J81" s="406"/>
      <c r="K81" s="406"/>
      <c r="L81" s="406"/>
      <c r="M81" s="406"/>
      <c r="N81" s="406"/>
      <c r="O81" s="406"/>
      <c r="P81" s="406"/>
      <c r="Q81" s="406"/>
      <c r="R81" s="406"/>
      <c r="S81" s="406"/>
      <c r="T81" s="406"/>
      <c r="U81" s="406"/>
    </row>
    <row r="82" spans="1:21" ht="12.75" x14ac:dyDescent="0.2">
      <c r="A82" s="378"/>
      <c r="B82" s="385">
        <v>71</v>
      </c>
      <c r="C82" s="386" t="s">
        <v>398</v>
      </c>
      <c r="D82" s="386"/>
      <c r="E82" s="387">
        <v>494</v>
      </c>
      <c r="F82" s="406"/>
      <c r="G82" s="406"/>
      <c r="H82" s="406"/>
      <c r="I82" s="406"/>
      <c r="J82" s="406"/>
      <c r="K82" s="406"/>
      <c r="L82" s="406"/>
      <c r="M82" s="406"/>
      <c r="N82" s="406"/>
      <c r="O82" s="406"/>
      <c r="P82" s="406"/>
      <c r="Q82" s="406"/>
      <c r="R82" s="406"/>
      <c r="S82" s="406"/>
      <c r="T82" s="406"/>
      <c r="U82" s="406"/>
    </row>
    <row r="83" spans="1:21" ht="12.75" x14ac:dyDescent="0.2">
      <c r="A83" s="378"/>
      <c r="B83" s="385">
        <v>72</v>
      </c>
      <c r="C83" s="386" t="s">
        <v>399</v>
      </c>
      <c r="D83" s="386"/>
      <c r="E83" s="387">
        <v>494</v>
      </c>
      <c r="F83" s="405"/>
      <c r="G83" s="405"/>
      <c r="H83" s="405"/>
      <c r="I83" s="405"/>
      <c r="J83" s="405"/>
      <c r="K83" s="405"/>
      <c r="L83" s="405"/>
      <c r="M83" s="405"/>
      <c r="N83" s="405"/>
      <c r="O83" s="405"/>
      <c r="P83" s="405"/>
      <c r="Q83" s="405"/>
      <c r="R83" s="405"/>
      <c r="S83" s="405"/>
      <c r="T83" s="405"/>
      <c r="U83" s="405"/>
    </row>
    <row r="84" spans="1:21" ht="25.5" x14ac:dyDescent="0.2">
      <c r="A84" s="378"/>
      <c r="B84" s="385">
        <v>73</v>
      </c>
      <c r="C84" s="386" t="s">
        <v>400</v>
      </c>
      <c r="D84" s="386"/>
      <c r="E84" s="387">
        <v>0</v>
      </c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</row>
    <row r="85" spans="1:21" ht="12.75" x14ac:dyDescent="0.2">
      <c r="A85" s="378"/>
      <c r="B85" s="385">
        <v>74</v>
      </c>
      <c r="C85" s="386" t="s">
        <v>401</v>
      </c>
      <c r="D85" s="386"/>
      <c r="E85" s="387">
        <v>0</v>
      </c>
      <c r="F85" s="406"/>
      <c r="G85" s="406"/>
      <c r="H85" s="406"/>
      <c r="I85" s="406"/>
      <c r="J85" s="406"/>
      <c r="K85" s="406"/>
      <c r="L85" s="406"/>
      <c r="M85" s="406"/>
      <c r="N85" s="406"/>
      <c r="O85" s="406"/>
      <c r="P85" s="406"/>
      <c r="Q85" s="406"/>
      <c r="R85" s="406"/>
      <c r="S85" s="406"/>
      <c r="T85" s="406"/>
      <c r="U85" s="406"/>
    </row>
    <row r="86" spans="1:21" ht="25.5" x14ac:dyDescent="0.2">
      <c r="A86" s="378"/>
      <c r="B86" s="385">
        <v>75</v>
      </c>
      <c r="C86" s="386" t="s">
        <v>402</v>
      </c>
      <c r="D86" s="386"/>
      <c r="E86" s="387">
        <v>0</v>
      </c>
      <c r="F86" s="406"/>
      <c r="G86" s="406"/>
      <c r="H86" s="406"/>
      <c r="I86" s="406"/>
      <c r="J86" s="406"/>
      <c r="K86" s="406"/>
      <c r="L86" s="406"/>
      <c r="M86" s="406"/>
      <c r="N86" s="406"/>
      <c r="O86" s="406"/>
      <c r="P86" s="406"/>
      <c r="Q86" s="406"/>
      <c r="R86" s="406"/>
      <c r="S86" s="406"/>
      <c r="T86" s="406"/>
      <c r="U86" s="406"/>
    </row>
    <row r="87" spans="1:21" ht="12.75" x14ac:dyDescent="0.2">
      <c r="A87" s="378"/>
      <c r="B87" s="385">
        <v>76</v>
      </c>
      <c r="C87" s="386" t="s">
        <v>403</v>
      </c>
      <c r="D87" s="386"/>
      <c r="E87" s="387">
        <v>0</v>
      </c>
      <c r="F87" s="406"/>
      <c r="G87" s="406"/>
      <c r="H87" s="406"/>
      <c r="I87" s="406"/>
      <c r="J87" s="406"/>
      <c r="K87" s="406"/>
      <c r="L87" s="406"/>
      <c r="M87" s="406"/>
      <c r="N87" s="406"/>
      <c r="O87" s="406"/>
      <c r="P87" s="406"/>
      <c r="Q87" s="406"/>
      <c r="R87" s="406"/>
      <c r="S87" s="406"/>
      <c r="T87" s="406"/>
      <c r="U87" s="406"/>
    </row>
    <row r="88" spans="1:21" ht="12.75" x14ac:dyDescent="0.2">
      <c r="A88" s="378"/>
      <c r="B88" s="385">
        <v>77</v>
      </c>
      <c r="C88" s="386" t="s">
        <v>404</v>
      </c>
      <c r="D88" s="386"/>
      <c r="E88" s="387">
        <v>0</v>
      </c>
      <c r="F88" s="406"/>
      <c r="G88" s="406"/>
      <c r="H88" s="406"/>
      <c r="I88" s="406"/>
      <c r="J88" s="406"/>
      <c r="K88" s="406"/>
      <c r="L88" s="406"/>
      <c r="M88" s="406"/>
      <c r="N88" s="406"/>
      <c r="O88" s="406"/>
      <c r="P88" s="406"/>
      <c r="Q88" s="406"/>
      <c r="R88" s="406"/>
      <c r="S88" s="406"/>
      <c r="T88" s="406"/>
      <c r="U88" s="406"/>
    </row>
    <row r="89" spans="1:21" ht="12.75" x14ac:dyDescent="0.2">
      <c r="A89" s="378"/>
      <c r="B89" s="385">
        <v>78</v>
      </c>
      <c r="C89" s="388" t="s">
        <v>405</v>
      </c>
      <c r="D89" s="388"/>
      <c r="E89" s="387">
        <v>0</v>
      </c>
      <c r="F89" s="406"/>
      <c r="G89" s="406"/>
      <c r="H89" s="406"/>
      <c r="I89" s="406"/>
      <c r="J89" s="406"/>
      <c r="K89" s="406"/>
      <c r="L89" s="406"/>
      <c r="M89" s="406"/>
      <c r="N89" s="406"/>
      <c r="O89" s="406"/>
      <c r="P89" s="406"/>
      <c r="Q89" s="406"/>
      <c r="R89" s="406"/>
      <c r="S89" s="406"/>
      <c r="T89" s="406"/>
      <c r="U89" s="406"/>
    </row>
    <row r="90" spans="1:21" ht="25.5" x14ac:dyDescent="0.2">
      <c r="A90" s="378"/>
      <c r="B90" s="385">
        <v>79</v>
      </c>
      <c r="C90" s="386" t="s">
        <v>406</v>
      </c>
      <c r="D90" s="386"/>
      <c r="E90" s="387">
        <v>0</v>
      </c>
      <c r="F90" s="406"/>
      <c r="G90" s="406"/>
      <c r="H90" s="406"/>
      <c r="I90" s="406"/>
      <c r="J90" s="406"/>
      <c r="K90" s="406"/>
      <c r="L90" s="406"/>
      <c r="M90" s="406"/>
      <c r="N90" s="406"/>
      <c r="O90" s="406"/>
      <c r="P90" s="406"/>
      <c r="Q90" s="406"/>
      <c r="R90" s="406"/>
      <c r="S90" s="406"/>
      <c r="T90" s="406"/>
      <c r="U90" s="406"/>
    </row>
    <row r="91" spans="1:21" ht="25.5" x14ac:dyDescent="0.2">
      <c r="A91" s="378"/>
      <c r="B91" s="385">
        <v>80</v>
      </c>
      <c r="C91" s="386" t="s">
        <v>407</v>
      </c>
      <c r="D91" s="386"/>
      <c r="E91" s="387">
        <v>0</v>
      </c>
      <c r="F91" s="406"/>
      <c r="G91" s="406"/>
      <c r="H91" s="406"/>
      <c r="I91" s="406"/>
      <c r="J91" s="406"/>
      <c r="K91" s="406"/>
      <c r="L91" s="406"/>
      <c r="M91" s="406"/>
      <c r="N91" s="406"/>
      <c r="O91" s="406"/>
      <c r="P91" s="406"/>
      <c r="Q91" s="406"/>
      <c r="R91" s="406"/>
      <c r="S91" s="406"/>
      <c r="T91" s="406"/>
      <c r="U91" s="406"/>
    </row>
    <row r="92" spans="1:21" ht="25.5" x14ac:dyDescent="0.2">
      <c r="A92" s="378"/>
      <c r="B92" s="385">
        <v>81</v>
      </c>
      <c r="C92" s="388" t="s">
        <v>408</v>
      </c>
      <c r="D92" s="388"/>
      <c r="E92" s="387">
        <v>0</v>
      </c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6"/>
    </row>
    <row r="93" spans="1:21" ht="25.5" x14ac:dyDescent="0.2">
      <c r="A93" s="378"/>
      <c r="B93" s="385">
        <v>82</v>
      </c>
      <c r="C93" s="386" t="s">
        <v>409</v>
      </c>
      <c r="D93" s="386"/>
      <c r="E93" s="387">
        <v>2591</v>
      </c>
      <c r="F93" s="405"/>
      <c r="G93" s="405"/>
      <c r="H93" s="405"/>
      <c r="I93" s="405"/>
      <c r="J93" s="405"/>
      <c r="K93" s="405"/>
      <c r="L93" s="405"/>
      <c r="M93" s="405"/>
      <c r="N93" s="405"/>
      <c r="O93" s="405"/>
      <c r="P93" s="405"/>
      <c r="Q93" s="405"/>
      <c r="R93" s="405"/>
      <c r="S93" s="405"/>
      <c r="T93" s="405"/>
      <c r="U93" s="405"/>
    </row>
    <row r="94" spans="1:21" ht="12.75" x14ac:dyDescent="0.2">
      <c r="A94" s="378"/>
      <c r="B94" s="385">
        <v>83</v>
      </c>
      <c r="C94" s="386" t="s">
        <v>708</v>
      </c>
      <c r="D94" s="386"/>
      <c r="E94" s="387">
        <v>0</v>
      </c>
      <c r="F94" s="405"/>
      <c r="G94" s="405"/>
      <c r="H94" s="405"/>
      <c r="I94" s="405"/>
      <c r="J94" s="405"/>
      <c r="K94" s="405"/>
      <c r="L94" s="405"/>
      <c r="M94" s="405"/>
      <c r="N94" s="405"/>
      <c r="O94" s="405"/>
      <c r="P94" s="405"/>
      <c r="Q94" s="405"/>
      <c r="R94" s="405"/>
      <c r="S94" s="405"/>
      <c r="T94" s="405"/>
      <c r="U94" s="405"/>
    </row>
    <row r="95" spans="1:21" ht="12.75" x14ac:dyDescent="0.2">
      <c r="A95" s="378"/>
      <c r="B95" s="385">
        <v>84</v>
      </c>
      <c r="C95" s="388" t="s">
        <v>709</v>
      </c>
      <c r="D95" s="388"/>
      <c r="E95" s="387">
        <v>0</v>
      </c>
      <c r="F95" s="406"/>
      <c r="G95" s="406"/>
      <c r="H95" s="406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</row>
    <row r="96" spans="1:21" ht="12.75" x14ac:dyDescent="0.2">
      <c r="A96" s="378"/>
      <c r="B96" s="385">
        <v>85</v>
      </c>
      <c r="C96" s="388" t="s">
        <v>3345</v>
      </c>
      <c r="D96" s="388"/>
      <c r="E96" s="387">
        <v>0</v>
      </c>
      <c r="F96" s="405"/>
      <c r="G96" s="405"/>
      <c r="H96" s="405"/>
      <c r="I96" s="405"/>
      <c r="J96" s="405"/>
      <c r="K96" s="405"/>
      <c r="L96" s="405"/>
      <c r="M96" s="405"/>
      <c r="N96" s="405"/>
      <c r="O96" s="405"/>
      <c r="P96" s="405"/>
      <c r="Q96" s="405"/>
      <c r="R96" s="405"/>
      <c r="S96" s="405"/>
      <c r="T96" s="405"/>
      <c r="U96" s="405"/>
    </row>
    <row r="97" spans="1:21" ht="12.75" customHeight="1" x14ac:dyDescent="0.2">
      <c r="A97" s="378"/>
      <c r="B97" s="385">
        <v>86</v>
      </c>
      <c r="C97" s="386" t="s">
        <v>710</v>
      </c>
      <c r="D97" s="386"/>
      <c r="E97" s="387">
        <v>0</v>
      </c>
      <c r="F97" s="405"/>
      <c r="G97" s="405"/>
      <c r="H97" s="405"/>
      <c r="I97" s="405"/>
      <c r="J97" s="405"/>
      <c r="K97" s="405"/>
      <c r="L97" s="405"/>
      <c r="M97" s="405"/>
      <c r="N97" s="405"/>
      <c r="O97" s="405"/>
      <c r="P97" s="405"/>
      <c r="Q97" s="405"/>
      <c r="R97" s="405"/>
      <c r="S97" s="405"/>
      <c r="T97" s="405"/>
      <c r="U97" s="405"/>
    </row>
    <row r="98" spans="1:21" ht="25.5" x14ac:dyDescent="0.2">
      <c r="A98" s="378"/>
      <c r="B98" s="385">
        <v>87</v>
      </c>
      <c r="C98" s="386" t="s">
        <v>711</v>
      </c>
      <c r="D98" s="386"/>
      <c r="E98" s="387">
        <v>0</v>
      </c>
      <c r="F98" s="406"/>
      <c r="G98" s="406"/>
      <c r="H98" s="406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</row>
    <row r="99" spans="1:21" ht="25.5" x14ac:dyDescent="0.2">
      <c r="A99" s="378"/>
      <c r="B99" s="394">
        <v>88</v>
      </c>
      <c r="C99" s="386" t="s">
        <v>712</v>
      </c>
      <c r="D99" s="386"/>
      <c r="E99" s="387">
        <v>0</v>
      </c>
      <c r="F99" s="405"/>
      <c r="G99" s="405"/>
      <c r="H99" s="405"/>
      <c r="I99" s="405"/>
      <c r="J99" s="405"/>
      <c r="K99" s="405"/>
      <c r="L99" s="405"/>
      <c r="M99" s="405"/>
      <c r="N99" s="405"/>
      <c r="O99" s="405"/>
      <c r="P99" s="405"/>
      <c r="Q99" s="405"/>
      <c r="R99" s="405"/>
      <c r="S99" s="405"/>
      <c r="T99" s="405"/>
      <c r="U99" s="405"/>
    </row>
    <row r="100" spans="1:21" ht="12.75" customHeight="1" x14ac:dyDescent="0.2">
      <c r="A100" s="378"/>
      <c r="B100" s="385">
        <v>89</v>
      </c>
      <c r="C100" s="386" t="s">
        <v>713</v>
      </c>
      <c r="D100" s="386"/>
      <c r="E100" s="387">
        <v>0</v>
      </c>
      <c r="F100" s="406"/>
      <c r="G100" s="406"/>
      <c r="H100" s="406"/>
      <c r="I100" s="406"/>
      <c r="J100" s="406"/>
      <c r="K100" s="406"/>
      <c r="L100" s="406"/>
      <c r="M100" s="406"/>
      <c r="N100" s="406"/>
      <c r="O100" s="406"/>
      <c r="P100" s="406"/>
      <c r="Q100" s="406"/>
      <c r="R100" s="406"/>
      <c r="S100" s="406"/>
      <c r="T100" s="406"/>
      <c r="U100" s="406"/>
    </row>
    <row r="101" spans="1:21" ht="12.75" customHeight="1" x14ac:dyDescent="0.2">
      <c r="A101" s="378"/>
      <c r="B101" s="385">
        <v>90</v>
      </c>
      <c r="C101" s="388" t="s">
        <v>714</v>
      </c>
      <c r="D101" s="388"/>
      <c r="E101" s="387">
        <v>0</v>
      </c>
      <c r="F101" s="406"/>
      <c r="G101" s="406"/>
      <c r="H101" s="406"/>
      <c r="I101" s="406"/>
      <c r="J101" s="406"/>
      <c r="K101" s="406"/>
      <c r="L101" s="406"/>
      <c r="M101" s="406"/>
      <c r="N101" s="406"/>
      <c r="O101" s="406"/>
      <c r="P101" s="406"/>
      <c r="Q101" s="406"/>
      <c r="R101" s="406"/>
      <c r="S101" s="406"/>
      <c r="T101" s="406"/>
      <c r="U101" s="406"/>
    </row>
    <row r="102" spans="1:21" ht="12.75" customHeight="1" x14ac:dyDescent="0.2">
      <c r="A102" s="378"/>
      <c r="B102" s="385">
        <v>91</v>
      </c>
      <c r="C102" s="386" t="s">
        <v>715</v>
      </c>
      <c r="D102" s="386"/>
      <c r="E102" s="387">
        <v>0</v>
      </c>
      <c r="F102" s="406"/>
      <c r="G102" s="406"/>
      <c r="H102" s="406"/>
      <c r="I102" s="406"/>
      <c r="J102" s="406"/>
      <c r="K102" s="406"/>
      <c r="L102" s="406"/>
      <c r="M102" s="406"/>
      <c r="N102" s="406"/>
      <c r="O102" s="406"/>
      <c r="P102" s="406"/>
      <c r="Q102" s="406"/>
      <c r="R102" s="406"/>
      <c r="S102" s="406"/>
      <c r="T102" s="406"/>
      <c r="U102" s="406"/>
    </row>
    <row r="103" spans="1:21" ht="12.75" customHeight="1" x14ac:dyDescent="0.2">
      <c r="A103" s="378"/>
      <c r="B103" s="385">
        <v>92</v>
      </c>
      <c r="C103" s="386" t="s">
        <v>716</v>
      </c>
      <c r="D103" s="386"/>
      <c r="E103" s="387">
        <v>0</v>
      </c>
      <c r="F103" s="406"/>
      <c r="G103" s="406"/>
      <c r="H103" s="406"/>
      <c r="I103" s="406"/>
      <c r="J103" s="406"/>
      <c r="K103" s="406"/>
      <c r="L103" s="406"/>
      <c r="M103" s="406"/>
      <c r="N103" s="406"/>
      <c r="O103" s="406"/>
      <c r="P103" s="406"/>
      <c r="Q103" s="406"/>
      <c r="R103" s="406"/>
      <c r="S103" s="406"/>
      <c r="T103" s="406"/>
      <c r="U103" s="406"/>
    </row>
    <row r="104" spans="1:21" ht="12.75" customHeight="1" x14ac:dyDescent="0.2">
      <c r="A104" s="378"/>
      <c r="B104" s="385">
        <v>93</v>
      </c>
      <c r="C104" s="388" t="s">
        <v>717</v>
      </c>
      <c r="D104" s="388"/>
      <c r="E104" s="387">
        <v>0</v>
      </c>
      <c r="F104" s="406"/>
      <c r="G104" s="406"/>
      <c r="H104" s="406"/>
      <c r="I104" s="406"/>
      <c r="J104" s="406"/>
      <c r="K104" s="406"/>
      <c r="L104" s="406"/>
      <c r="M104" s="406"/>
      <c r="N104" s="406"/>
      <c r="O104" s="406"/>
      <c r="P104" s="406"/>
      <c r="Q104" s="406"/>
      <c r="R104" s="406"/>
      <c r="S104" s="406"/>
      <c r="T104" s="406"/>
      <c r="U104" s="406"/>
    </row>
    <row r="105" spans="1:21" ht="12.75" customHeight="1" x14ac:dyDescent="0.2">
      <c r="A105" s="378"/>
      <c r="B105" s="385">
        <v>94</v>
      </c>
      <c r="C105" s="386" t="s">
        <v>718</v>
      </c>
      <c r="D105" s="386"/>
      <c r="E105" s="387">
        <v>0</v>
      </c>
      <c r="F105" s="406"/>
      <c r="G105" s="406"/>
      <c r="H105" s="406"/>
      <c r="I105" s="406"/>
      <c r="J105" s="406"/>
      <c r="K105" s="406"/>
      <c r="L105" s="406"/>
      <c r="M105" s="406"/>
      <c r="N105" s="406"/>
      <c r="O105" s="406"/>
      <c r="P105" s="406"/>
      <c r="Q105" s="406"/>
      <c r="R105" s="406"/>
      <c r="S105" s="406"/>
      <c r="T105" s="406"/>
      <c r="U105" s="406"/>
    </row>
    <row r="106" spans="1:21" ht="12.75" customHeight="1" x14ac:dyDescent="0.2">
      <c r="A106" s="378"/>
      <c r="B106" s="385">
        <v>95</v>
      </c>
      <c r="C106" s="386" t="s">
        <v>719</v>
      </c>
      <c r="D106" s="386"/>
      <c r="E106" s="387">
        <v>0</v>
      </c>
      <c r="F106" s="406"/>
      <c r="G106" s="406"/>
      <c r="H106" s="406"/>
      <c r="I106" s="406"/>
      <c r="J106" s="406"/>
      <c r="K106" s="406"/>
      <c r="L106" s="406"/>
      <c r="M106" s="406"/>
      <c r="N106" s="406"/>
      <c r="O106" s="406"/>
      <c r="P106" s="406"/>
      <c r="Q106" s="406"/>
      <c r="R106" s="406"/>
      <c r="S106" s="406"/>
      <c r="T106" s="406"/>
      <c r="U106" s="406"/>
    </row>
    <row r="107" spans="1:21" ht="12.75" customHeight="1" x14ac:dyDescent="0.2">
      <c r="A107" s="378"/>
      <c r="B107" s="385">
        <v>96</v>
      </c>
      <c r="C107" s="386" t="s">
        <v>720</v>
      </c>
      <c r="D107" s="386"/>
      <c r="E107" s="387">
        <v>0</v>
      </c>
      <c r="F107" s="406"/>
      <c r="G107" s="406"/>
      <c r="H107" s="406"/>
      <c r="I107" s="406"/>
      <c r="J107" s="406"/>
      <c r="K107" s="406"/>
      <c r="L107" s="406"/>
      <c r="M107" s="406"/>
      <c r="N107" s="406"/>
      <c r="O107" s="406"/>
      <c r="P107" s="406"/>
      <c r="Q107" s="406"/>
      <c r="R107" s="406"/>
      <c r="S107" s="406"/>
      <c r="T107" s="406"/>
      <c r="U107" s="406"/>
    </row>
    <row r="108" spans="1:21" ht="25.5" x14ac:dyDescent="0.2">
      <c r="A108" s="378"/>
      <c r="B108" s="385">
        <v>97</v>
      </c>
      <c r="C108" s="388" t="s">
        <v>721</v>
      </c>
      <c r="D108" s="388"/>
      <c r="E108" s="387">
        <v>0</v>
      </c>
      <c r="F108" s="406"/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6"/>
      <c r="U108" s="406"/>
    </row>
    <row r="109" spans="1:21" ht="25.5" x14ac:dyDescent="0.2">
      <c r="A109" s="378"/>
      <c r="B109" s="385">
        <v>98</v>
      </c>
      <c r="C109" s="388" t="s">
        <v>722</v>
      </c>
      <c r="D109" s="388"/>
      <c r="E109" s="387">
        <v>0</v>
      </c>
      <c r="F109" s="406"/>
      <c r="G109" s="406"/>
      <c r="H109" s="406"/>
      <c r="I109" s="406"/>
      <c r="J109" s="406"/>
      <c r="K109" s="406"/>
      <c r="L109" s="406"/>
      <c r="M109" s="406"/>
      <c r="N109" s="406"/>
      <c r="O109" s="406"/>
      <c r="P109" s="406"/>
      <c r="Q109" s="406"/>
      <c r="R109" s="406"/>
      <c r="S109" s="406"/>
      <c r="T109" s="406"/>
      <c r="U109" s="406"/>
    </row>
    <row r="110" spans="1:21" ht="12.75" x14ac:dyDescent="0.2">
      <c r="A110" s="378"/>
      <c r="B110" s="385"/>
      <c r="C110" s="388" t="s">
        <v>723</v>
      </c>
      <c r="D110" s="388"/>
      <c r="E110" s="387"/>
      <c r="F110" s="406"/>
      <c r="G110" s="406"/>
      <c r="H110" s="406"/>
      <c r="I110" s="406"/>
      <c r="J110" s="406"/>
      <c r="K110" s="406"/>
      <c r="L110" s="406"/>
      <c r="M110" s="406"/>
      <c r="N110" s="406"/>
      <c r="O110" s="406"/>
      <c r="P110" s="406"/>
      <c r="Q110" s="406"/>
      <c r="R110" s="406"/>
      <c r="S110" s="406"/>
      <c r="T110" s="406"/>
      <c r="U110" s="406"/>
    </row>
    <row r="111" spans="1:21" ht="12.75" x14ac:dyDescent="0.2">
      <c r="A111" s="378"/>
      <c r="B111" s="385">
        <v>99</v>
      </c>
      <c r="C111" s="388" t="s">
        <v>724</v>
      </c>
      <c r="D111" s="388"/>
      <c r="E111" s="387">
        <v>0</v>
      </c>
      <c r="F111" s="406"/>
      <c r="G111" s="406"/>
      <c r="H111" s="406"/>
      <c r="I111" s="406"/>
      <c r="J111" s="406"/>
      <c r="K111" s="406"/>
      <c r="L111" s="406"/>
      <c r="M111" s="406"/>
      <c r="N111" s="406"/>
      <c r="O111" s="406"/>
      <c r="P111" s="406"/>
      <c r="Q111" s="406"/>
      <c r="R111" s="406"/>
      <c r="S111" s="406"/>
      <c r="T111" s="406"/>
      <c r="U111" s="406"/>
    </row>
    <row r="112" spans="1:21" ht="12.75" x14ac:dyDescent="0.2">
      <c r="A112" s="378"/>
      <c r="B112" s="385">
        <v>100</v>
      </c>
      <c r="C112" s="386" t="s">
        <v>725</v>
      </c>
      <c r="D112" s="386"/>
      <c r="E112" s="387">
        <v>0</v>
      </c>
      <c r="F112" s="406"/>
      <c r="G112" s="406"/>
      <c r="H112" s="406"/>
      <c r="I112" s="406"/>
      <c r="J112" s="406"/>
      <c r="K112" s="406"/>
      <c r="L112" s="406"/>
      <c r="M112" s="406"/>
      <c r="N112" s="406"/>
      <c r="O112" s="406"/>
      <c r="P112" s="406"/>
      <c r="Q112" s="406"/>
      <c r="R112" s="406"/>
      <c r="S112" s="406"/>
      <c r="T112" s="406"/>
      <c r="U112" s="406"/>
    </row>
    <row r="113" spans="1:21" ht="12.75" x14ac:dyDescent="0.2">
      <c r="A113" s="378"/>
      <c r="B113" s="385">
        <v>101</v>
      </c>
      <c r="C113" s="386" t="s">
        <v>726</v>
      </c>
      <c r="D113" s="386"/>
      <c r="E113" s="387">
        <v>0</v>
      </c>
      <c r="F113" s="406"/>
      <c r="G113" s="406"/>
      <c r="H113" s="406"/>
      <c r="I113" s="406"/>
      <c r="J113" s="406"/>
      <c r="K113" s="406"/>
      <c r="L113" s="406"/>
      <c r="M113" s="406"/>
      <c r="N113" s="406"/>
      <c r="O113" s="406"/>
      <c r="P113" s="406"/>
      <c r="Q113" s="406"/>
      <c r="R113" s="406"/>
      <c r="S113" s="406"/>
      <c r="T113" s="406"/>
      <c r="U113" s="406"/>
    </row>
    <row r="114" spans="1:21" ht="12.75" x14ac:dyDescent="0.2">
      <c r="A114" s="378"/>
      <c r="B114" s="385">
        <v>102</v>
      </c>
      <c r="C114" s="386" t="s">
        <v>727</v>
      </c>
      <c r="D114" s="386"/>
      <c r="E114" s="387">
        <v>0</v>
      </c>
      <c r="F114" s="406"/>
      <c r="G114" s="406"/>
      <c r="H114" s="406"/>
      <c r="I114" s="406"/>
      <c r="J114" s="406"/>
      <c r="K114" s="406"/>
      <c r="L114" s="406"/>
      <c r="M114" s="406"/>
      <c r="N114" s="406"/>
      <c r="O114" s="406"/>
      <c r="P114" s="406"/>
      <c r="Q114" s="406"/>
      <c r="R114" s="406"/>
      <c r="S114" s="406"/>
      <c r="T114" s="406"/>
      <c r="U114" s="406"/>
    </row>
    <row r="115" spans="1:21" ht="12.75" x14ac:dyDescent="0.2">
      <c r="A115" s="378"/>
      <c r="B115" s="385">
        <v>103</v>
      </c>
      <c r="C115" s="386" t="s">
        <v>728</v>
      </c>
      <c r="D115" s="386"/>
      <c r="E115" s="387">
        <v>0</v>
      </c>
      <c r="F115" s="406"/>
      <c r="G115" s="406"/>
      <c r="H115" s="406"/>
      <c r="I115" s="406"/>
      <c r="J115" s="406"/>
      <c r="K115" s="406"/>
      <c r="L115" s="406"/>
      <c r="M115" s="406"/>
      <c r="N115" s="406"/>
      <c r="O115" s="406"/>
      <c r="P115" s="406"/>
      <c r="Q115" s="406"/>
      <c r="R115" s="406"/>
      <c r="S115" s="406"/>
      <c r="T115" s="406"/>
      <c r="U115" s="406"/>
    </row>
    <row r="116" spans="1:21" ht="25.5" x14ac:dyDescent="0.2">
      <c r="A116" s="378"/>
      <c r="B116" s="385">
        <v>104</v>
      </c>
      <c r="C116" s="386" t="s">
        <v>729</v>
      </c>
      <c r="D116" s="386"/>
      <c r="E116" s="387">
        <v>0</v>
      </c>
      <c r="F116" s="406"/>
      <c r="G116" s="406"/>
      <c r="H116" s="406"/>
      <c r="I116" s="406"/>
      <c r="J116" s="406"/>
      <c r="K116" s="406"/>
      <c r="L116" s="406"/>
      <c r="M116" s="406"/>
      <c r="N116" s="406"/>
      <c r="O116" s="406"/>
      <c r="P116" s="406"/>
      <c r="Q116" s="406"/>
      <c r="R116" s="406"/>
      <c r="S116" s="406"/>
      <c r="T116" s="406"/>
      <c r="U116" s="406"/>
    </row>
    <row r="117" spans="1:21" ht="12.75" x14ac:dyDescent="0.2">
      <c r="A117" s="378"/>
      <c r="B117" s="385">
        <v>105</v>
      </c>
      <c r="C117" s="388" t="s">
        <v>730</v>
      </c>
      <c r="D117" s="388"/>
      <c r="E117" s="387">
        <v>0</v>
      </c>
      <c r="F117" s="406"/>
      <c r="G117" s="406"/>
      <c r="H117" s="406"/>
      <c r="I117" s="406"/>
      <c r="J117" s="406"/>
      <c r="K117" s="406"/>
      <c r="L117" s="406"/>
      <c r="M117" s="406"/>
      <c r="N117" s="406"/>
      <c r="O117" s="406"/>
      <c r="P117" s="406"/>
      <c r="Q117" s="406"/>
      <c r="R117" s="406"/>
      <c r="S117" s="406"/>
      <c r="T117" s="406"/>
      <c r="U117" s="406"/>
    </row>
    <row r="118" spans="1:21" ht="25.5" x14ac:dyDescent="0.2">
      <c r="A118" s="378"/>
      <c r="B118" s="385">
        <v>106</v>
      </c>
      <c r="C118" s="388" t="s">
        <v>731</v>
      </c>
      <c r="D118" s="388"/>
      <c r="E118" s="387">
        <v>0</v>
      </c>
      <c r="F118" s="406"/>
      <c r="G118" s="406"/>
      <c r="H118" s="406"/>
      <c r="I118" s="406"/>
      <c r="J118" s="406"/>
      <c r="K118" s="406"/>
      <c r="L118" s="406"/>
      <c r="M118" s="406"/>
      <c r="N118" s="406"/>
      <c r="O118" s="406"/>
      <c r="P118" s="406"/>
      <c r="Q118" s="406"/>
      <c r="R118" s="406"/>
      <c r="S118" s="406"/>
      <c r="T118" s="406"/>
      <c r="U118" s="406"/>
    </row>
    <row r="119" spans="1:21" ht="25.5" x14ac:dyDescent="0.2">
      <c r="A119" s="378"/>
      <c r="B119" s="385">
        <v>107</v>
      </c>
      <c r="C119" s="386" t="s">
        <v>732</v>
      </c>
      <c r="D119" s="386"/>
      <c r="E119" s="387">
        <v>0</v>
      </c>
      <c r="F119" s="406"/>
      <c r="G119" s="406"/>
      <c r="H119" s="406"/>
      <c r="I119" s="406"/>
      <c r="J119" s="406"/>
      <c r="K119" s="406"/>
      <c r="L119" s="406"/>
      <c r="M119" s="406"/>
      <c r="N119" s="406"/>
      <c r="O119" s="406"/>
      <c r="P119" s="406"/>
      <c r="Q119" s="406"/>
      <c r="R119" s="406"/>
      <c r="S119" s="406"/>
      <c r="T119" s="406"/>
      <c r="U119" s="406"/>
    </row>
    <row r="120" spans="1:21" ht="12.75" x14ac:dyDescent="0.2">
      <c r="A120" s="378"/>
      <c r="B120" s="385">
        <v>108</v>
      </c>
      <c r="C120" s="395" t="s">
        <v>733</v>
      </c>
      <c r="D120" s="395"/>
      <c r="E120" s="387"/>
      <c r="F120" s="406"/>
      <c r="G120" s="406"/>
      <c r="H120" s="406"/>
      <c r="I120" s="406"/>
      <c r="J120" s="406"/>
      <c r="K120" s="406"/>
      <c r="L120" s="406"/>
      <c r="M120" s="406"/>
      <c r="N120" s="406"/>
      <c r="O120" s="406"/>
      <c r="P120" s="406"/>
      <c r="Q120" s="406"/>
      <c r="R120" s="406"/>
      <c r="S120" s="406"/>
      <c r="T120" s="406"/>
      <c r="U120" s="406"/>
    </row>
    <row r="121" spans="1:21" ht="12.75" x14ac:dyDescent="0.2">
      <c r="A121" s="378"/>
      <c r="B121" s="385">
        <v>109</v>
      </c>
      <c r="C121" s="386" t="s">
        <v>734</v>
      </c>
      <c r="D121" s="386"/>
      <c r="E121" s="387">
        <v>198195</v>
      </c>
      <c r="F121" s="407"/>
      <c r="G121" s="407"/>
      <c r="H121" s="407"/>
      <c r="I121" s="407"/>
      <c r="J121" s="407"/>
      <c r="K121" s="407"/>
      <c r="L121" s="407"/>
      <c r="M121" s="407"/>
      <c r="N121" s="407"/>
      <c r="O121" s="407"/>
      <c r="P121" s="407"/>
      <c r="Q121" s="407"/>
      <c r="R121" s="407"/>
      <c r="S121" s="407"/>
      <c r="T121" s="407"/>
      <c r="U121" s="407"/>
    </row>
    <row r="122" spans="1:21" ht="12.75" x14ac:dyDescent="0.2">
      <c r="A122" s="378"/>
      <c r="B122" s="385">
        <v>110</v>
      </c>
      <c r="C122" s="386" t="s">
        <v>735</v>
      </c>
      <c r="D122" s="386"/>
      <c r="E122" s="387">
        <v>190482</v>
      </c>
      <c r="F122" s="405"/>
      <c r="G122" s="405"/>
      <c r="H122" s="405"/>
      <c r="I122" s="405"/>
      <c r="J122" s="405"/>
      <c r="K122" s="405"/>
      <c r="L122" s="405"/>
      <c r="M122" s="405"/>
      <c r="N122" s="405"/>
      <c r="O122" s="405"/>
      <c r="P122" s="405"/>
      <c r="Q122" s="405"/>
      <c r="R122" s="405"/>
      <c r="S122" s="405"/>
      <c r="T122" s="405"/>
      <c r="U122" s="405"/>
    </row>
    <row r="123" spans="1:21" ht="12.75" customHeight="1" x14ac:dyDescent="0.2">
      <c r="A123" s="378"/>
      <c r="B123" s="385">
        <v>111</v>
      </c>
      <c r="C123" s="386" t="s">
        <v>736</v>
      </c>
      <c r="D123" s="386"/>
      <c r="E123" s="387">
        <v>54584</v>
      </c>
      <c r="F123" s="405"/>
      <c r="G123" s="405"/>
      <c r="H123" s="405"/>
      <c r="I123" s="405"/>
      <c r="J123" s="405"/>
      <c r="K123" s="405"/>
      <c r="L123" s="405"/>
      <c r="M123" s="405"/>
      <c r="N123" s="405"/>
      <c r="O123" s="405"/>
      <c r="P123" s="405"/>
      <c r="Q123" s="405"/>
      <c r="R123" s="405"/>
      <c r="S123" s="405"/>
      <c r="T123" s="405"/>
      <c r="U123" s="405"/>
    </row>
    <row r="124" spans="1:21" ht="12.75" customHeight="1" x14ac:dyDescent="0.2">
      <c r="A124" s="378"/>
      <c r="B124" s="385">
        <v>112</v>
      </c>
      <c r="C124" s="386" t="s">
        <v>737</v>
      </c>
      <c r="D124" s="386"/>
      <c r="E124" s="387">
        <v>135898</v>
      </c>
      <c r="F124" s="405"/>
      <c r="G124" s="405"/>
      <c r="H124" s="405"/>
      <c r="I124" s="405"/>
      <c r="J124" s="405"/>
      <c r="K124" s="405"/>
      <c r="L124" s="405"/>
      <c r="M124" s="405"/>
      <c r="N124" s="405"/>
      <c r="O124" s="405"/>
      <c r="P124" s="405"/>
      <c r="Q124" s="405"/>
      <c r="R124" s="405"/>
      <c r="S124" s="405"/>
      <c r="T124" s="405"/>
      <c r="U124" s="405"/>
    </row>
    <row r="125" spans="1:21" ht="25.5" customHeight="1" x14ac:dyDescent="0.2">
      <c r="A125" s="378"/>
      <c r="B125" s="385">
        <v>113</v>
      </c>
      <c r="C125" s="386" t="s">
        <v>738</v>
      </c>
      <c r="D125" s="386"/>
      <c r="E125" s="387">
        <v>6933</v>
      </c>
      <c r="F125" s="406"/>
      <c r="G125" s="406"/>
      <c r="H125" s="406"/>
      <c r="I125" s="406"/>
      <c r="J125" s="406"/>
      <c r="K125" s="406"/>
      <c r="L125" s="406"/>
      <c r="M125" s="406"/>
      <c r="N125" s="406"/>
      <c r="O125" s="406"/>
      <c r="P125" s="406"/>
      <c r="Q125" s="406"/>
      <c r="R125" s="406"/>
      <c r="S125" s="406"/>
      <c r="T125" s="406"/>
      <c r="U125" s="406"/>
    </row>
    <row r="126" spans="1:21" ht="12.75" customHeight="1" x14ac:dyDescent="0.2">
      <c r="A126" s="378"/>
      <c r="B126" s="385">
        <v>114</v>
      </c>
      <c r="C126" s="386" t="s">
        <v>739</v>
      </c>
      <c r="D126" s="386"/>
      <c r="E126" s="387">
        <v>0</v>
      </c>
      <c r="F126" s="406"/>
      <c r="G126" s="406"/>
      <c r="H126" s="406"/>
      <c r="I126" s="406"/>
      <c r="J126" s="406"/>
      <c r="K126" s="406"/>
      <c r="L126" s="406"/>
      <c r="M126" s="406"/>
      <c r="N126" s="406"/>
      <c r="O126" s="406"/>
      <c r="P126" s="406"/>
      <c r="Q126" s="406"/>
      <c r="R126" s="406"/>
      <c r="S126" s="406"/>
      <c r="T126" s="406"/>
      <c r="U126" s="406"/>
    </row>
    <row r="127" spans="1:21" ht="25.5" customHeight="1" x14ac:dyDescent="0.25">
      <c r="A127" s="378"/>
      <c r="B127" s="385">
        <v>115</v>
      </c>
      <c r="C127" s="386" t="s">
        <v>740</v>
      </c>
      <c r="D127" s="386"/>
      <c r="E127" s="469">
        <v>0</v>
      </c>
      <c r="F127" s="411"/>
      <c r="G127" s="411"/>
      <c r="H127" s="411"/>
      <c r="I127" s="411"/>
      <c r="J127" s="411"/>
      <c r="K127" s="411"/>
      <c r="L127" s="411"/>
      <c r="M127" s="411"/>
      <c r="N127" s="411"/>
      <c r="O127" s="411"/>
      <c r="P127" s="411"/>
      <c r="Q127" s="411"/>
      <c r="R127" s="411"/>
      <c r="S127" s="411"/>
      <c r="T127" s="411"/>
      <c r="U127" s="411"/>
    </row>
    <row r="128" spans="1:21" ht="12.75" customHeight="1" x14ac:dyDescent="0.2">
      <c r="A128" s="378"/>
      <c r="B128" s="385">
        <v>116</v>
      </c>
      <c r="C128" s="386" t="s">
        <v>741</v>
      </c>
      <c r="D128" s="386"/>
      <c r="E128" s="387">
        <v>6933</v>
      </c>
      <c r="F128" s="405"/>
      <c r="G128" s="405"/>
      <c r="H128" s="405"/>
      <c r="I128" s="405"/>
      <c r="J128" s="405"/>
      <c r="K128" s="405"/>
      <c r="L128" s="405"/>
      <c r="M128" s="405"/>
      <c r="N128" s="405"/>
      <c r="O128" s="405"/>
      <c r="P128" s="405"/>
      <c r="Q128" s="405"/>
      <c r="R128" s="405"/>
      <c r="S128" s="405"/>
      <c r="T128" s="405"/>
      <c r="U128" s="405"/>
    </row>
    <row r="129" spans="1:21" ht="12.75" customHeight="1" x14ac:dyDescent="0.2">
      <c r="A129" s="378"/>
      <c r="B129" s="385">
        <v>117</v>
      </c>
      <c r="C129" s="388" t="s">
        <v>470</v>
      </c>
      <c r="D129" s="388"/>
      <c r="E129" s="387">
        <v>0</v>
      </c>
      <c r="F129" s="406"/>
      <c r="G129" s="406"/>
      <c r="H129" s="406"/>
      <c r="I129" s="406"/>
      <c r="J129" s="406"/>
      <c r="K129" s="406"/>
      <c r="L129" s="406"/>
      <c r="M129" s="406"/>
      <c r="N129" s="406"/>
      <c r="O129" s="406"/>
      <c r="P129" s="406"/>
      <c r="Q129" s="406"/>
      <c r="R129" s="406"/>
      <c r="S129" s="406"/>
      <c r="T129" s="406"/>
      <c r="U129" s="406"/>
    </row>
    <row r="130" spans="1:21" ht="12.75" customHeight="1" x14ac:dyDescent="0.2">
      <c r="A130" s="378"/>
      <c r="B130" s="385">
        <v>118</v>
      </c>
      <c r="C130" s="386" t="s">
        <v>471</v>
      </c>
      <c r="D130" s="386"/>
      <c r="E130" s="387">
        <v>0</v>
      </c>
      <c r="F130" s="407"/>
      <c r="G130" s="407"/>
      <c r="H130" s="407"/>
      <c r="I130" s="407"/>
      <c r="J130" s="407"/>
      <c r="K130" s="407"/>
      <c r="L130" s="407"/>
      <c r="M130" s="407"/>
      <c r="N130" s="407"/>
      <c r="O130" s="407"/>
      <c r="P130" s="407"/>
      <c r="Q130" s="407"/>
      <c r="R130" s="407"/>
      <c r="S130" s="407"/>
      <c r="T130" s="407"/>
      <c r="U130" s="407"/>
    </row>
    <row r="131" spans="1:21" ht="12.75" customHeight="1" x14ac:dyDescent="0.2">
      <c r="A131" s="378"/>
      <c r="B131" s="385">
        <v>119</v>
      </c>
      <c r="C131" s="386" t="s">
        <v>472</v>
      </c>
      <c r="D131" s="386"/>
      <c r="E131" s="387">
        <v>0</v>
      </c>
      <c r="F131" s="406"/>
      <c r="G131" s="406"/>
      <c r="H131" s="406"/>
      <c r="I131" s="406"/>
      <c r="J131" s="406"/>
      <c r="K131" s="406"/>
      <c r="L131" s="406"/>
      <c r="M131" s="406"/>
      <c r="N131" s="406"/>
      <c r="O131" s="406"/>
      <c r="P131" s="406"/>
      <c r="Q131" s="406"/>
      <c r="R131" s="406"/>
      <c r="S131" s="406"/>
      <c r="T131" s="406"/>
      <c r="U131" s="406"/>
    </row>
    <row r="132" spans="1:21" ht="12.75" customHeight="1" x14ac:dyDescent="0.2">
      <c r="A132" s="378"/>
      <c r="B132" s="385">
        <v>120</v>
      </c>
      <c r="C132" s="386" t="s">
        <v>473</v>
      </c>
      <c r="D132" s="386"/>
      <c r="E132" s="387">
        <v>0</v>
      </c>
      <c r="F132" s="407"/>
      <c r="G132" s="407"/>
      <c r="H132" s="407"/>
      <c r="I132" s="407"/>
      <c r="J132" s="407"/>
      <c r="K132" s="407"/>
      <c r="L132" s="407"/>
      <c r="M132" s="407"/>
      <c r="N132" s="407"/>
      <c r="O132" s="407"/>
      <c r="P132" s="407"/>
      <c r="Q132" s="407"/>
      <c r="R132" s="407"/>
      <c r="S132" s="407"/>
      <c r="T132" s="407"/>
      <c r="U132" s="407"/>
    </row>
    <row r="133" spans="1:21" ht="12.75" customHeight="1" x14ac:dyDescent="0.2">
      <c r="A133" s="378"/>
      <c r="B133" s="385">
        <v>121</v>
      </c>
      <c r="C133" s="386" t="s">
        <v>474</v>
      </c>
      <c r="D133" s="386"/>
      <c r="E133" s="387">
        <v>0</v>
      </c>
      <c r="F133" s="406"/>
      <c r="G133" s="406"/>
      <c r="H133" s="406"/>
      <c r="I133" s="406"/>
      <c r="J133" s="406"/>
      <c r="K133" s="406"/>
      <c r="L133" s="406"/>
      <c r="M133" s="406"/>
      <c r="N133" s="406"/>
      <c r="O133" s="406"/>
      <c r="P133" s="406"/>
      <c r="Q133" s="406"/>
      <c r="R133" s="406"/>
      <c r="S133" s="406"/>
      <c r="T133" s="406"/>
      <c r="U133" s="406"/>
    </row>
    <row r="134" spans="1:21" ht="12.75" customHeight="1" x14ac:dyDescent="0.2">
      <c r="A134" s="378"/>
      <c r="B134" s="385">
        <v>122</v>
      </c>
      <c r="C134" s="386" t="s">
        <v>475</v>
      </c>
      <c r="D134" s="386"/>
      <c r="E134" s="387">
        <v>780</v>
      </c>
      <c r="F134" s="405"/>
      <c r="G134" s="405"/>
      <c r="H134" s="405"/>
      <c r="I134" s="405"/>
      <c r="J134" s="405"/>
      <c r="K134" s="405"/>
      <c r="L134" s="405"/>
      <c r="M134" s="405"/>
      <c r="N134" s="405"/>
      <c r="O134" s="405"/>
      <c r="P134" s="405"/>
      <c r="Q134" s="405"/>
      <c r="R134" s="405"/>
      <c r="S134" s="405"/>
      <c r="T134" s="405"/>
      <c r="U134" s="405"/>
    </row>
    <row r="135" spans="1:21" ht="25.5" x14ac:dyDescent="0.2">
      <c r="A135" s="378"/>
      <c r="B135" s="385">
        <v>123</v>
      </c>
      <c r="C135" s="386" t="s">
        <v>476</v>
      </c>
      <c r="D135" s="386"/>
      <c r="E135" s="387">
        <v>187145</v>
      </c>
      <c r="F135" s="407"/>
      <c r="G135" s="407"/>
      <c r="H135" s="407"/>
      <c r="I135" s="407"/>
      <c r="J135" s="407"/>
      <c r="K135" s="407"/>
      <c r="L135" s="407"/>
      <c r="M135" s="407"/>
      <c r="N135" s="407"/>
      <c r="O135" s="407"/>
      <c r="P135" s="407"/>
      <c r="Q135" s="407"/>
      <c r="R135" s="407"/>
      <c r="S135" s="407"/>
      <c r="T135" s="407"/>
      <c r="U135" s="407"/>
    </row>
    <row r="136" spans="1:21" ht="12.75" x14ac:dyDescent="0.2">
      <c r="A136" s="378"/>
      <c r="B136" s="385">
        <v>124</v>
      </c>
      <c r="C136" s="386" t="s">
        <v>477</v>
      </c>
      <c r="D136" s="386"/>
      <c r="E136" s="387">
        <v>0</v>
      </c>
      <c r="F136" s="406"/>
      <c r="G136" s="406"/>
      <c r="H136" s="406"/>
      <c r="I136" s="406"/>
      <c r="J136" s="406"/>
      <c r="K136" s="406"/>
      <c r="L136" s="406"/>
      <c r="M136" s="406"/>
      <c r="N136" s="406"/>
      <c r="O136" s="406"/>
      <c r="P136" s="406"/>
      <c r="Q136" s="406"/>
      <c r="R136" s="406"/>
      <c r="S136" s="406"/>
      <c r="T136" s="406"/>
      <c r="U136" s="406"/>
    </row>
    <row r="137" spans="1:21" ht="12.75" x14ac:dyDescent="0.2">
      <c r="A137" s="378"/>
      <c r="B137" s="385">
        <v>125</v>
      </c>
      <c r="C137" s="386" t="s">
        <v>478</v>
      </c>
      <c r="D137" s="386"/>
      <c r="E137" s="387">
        <v>0</v>
      </c>
      <c r="F137" s="406"/>
      <c r="G137" s="406"/>
      <c r="H137" s="406"/>
      <c r="I137" s="406"/>
      <c r="J137" s="406"/>
      <c r="K137" s="406"/>
      <c r="L137" s="406"/>
      <c r="M137" s="406"/>
      <c r="N137" s="406"/>
      <c r="O137" s="406"/>
      <c r="P137" s="406"/>
      <c r="Q137" s="406"/>
      <c r="R137" s="406"/>
      <c r="S137" s="406"/>
      <c r="T137" s="406"/>
      <c r="U137" s="406"/>
    </row>
    <row r="138" spans="1:21" ht="12.75" x14ac:dyDescent="0.2">
      <c r="A138" s="378"/>
      <c r="B138" s="385">
        <v>126</v>
      </c>
      <c r="C138" s="386" t="s">
        <v>479</v>
      </c>
      <c r="D138" s="386"/>
      <c r="E138" s="387">
        <v>0</v>
      </c>
      <c r="F138" s="406"/>
      <c r="G138" s="406"/>
      <c r="H138" s="406"/>
      <c r="I138" s="406"/>
      <c r="J138" s="406"/>
      <c r="K138" s="406"/>
      <c r="L138" s="406"/>
      <c r="M138" s="406"/>
      <c r="N138" s="406"/>
      <c r="O138" s="406"/>
      <c r="P138" s="406"/>
      <c r="Q138" s="406"/>
      <c r="R138" s="406"/>
      <c r="S138" s="406"/>
      <c r="T138" s="406"/>
      <c r="U138" s="406"/>
    </row>
    <row r="139" spans="1:21" ht="25.5" x14ac:dyDescent="0.2">
      <c r="A139" s="378"/>
      <c r="B139" s="385">
        <v>127</v>
      </c>
      <c r="C139" s="386" t="s">
        <v>480</v>
      </c>
      <c r="D139" s="386"/>
      <c r="E139" s="387">
        <v>57859</v>
      </c>
      <c r="F139" s="406"/>
      <c r="G139" s="406"/>
      <c r="H139" s="406"/>
      <c r="I139" s="406"/>
      <c r="J139" s="406"/>
      <c r="K139" s="406"/>
      <c r="L139" s="406"/>
      <c r="M139" s="406"/>
      <c r="N139" s="406"/>
      <c r="O139" s="406"/>
      <c r="P139" s="406"/>
      <c r="Q139" s="406"/>
      <c r="R139" s="406"/>
      <c r="S139" s="406"/>
      <c r="T139" s="406"/>
      <c r="U139" s="406"/>
    </row>
    <row r="140" spans="1:21" ht="12.75" x14ac:dyDescent="0.2">
      <c r="A140" s="378"/>
      <c r="B140" s="385">
        <v>128</v>
      </c>
      <c r="C140" s="386" t="s">
        <v>481</v>
      </c>
      <c r="D140" s="386"/>
      <c r="E140" s="387">
        <v>0</v>
      </c>
      <c r="F140" s="406"/>
      <c r="G140" s="406"/>
      <c r="H140" s="406"/>
      <c r="I140" s="406"/>
      <c r="J140" s="406"/>
      <c r="K140" s="406"/>
      <c r="L140" s="406"/>
      <c r="M140" s="406"/>
      <c r="N140" s="406"/>
      <c r="O140" s="406"/>
      <c r="P140" s="406"/>
      <c r="Q140" s="406"/>
      <c r="R140" s="406"/>
      <c r="S140" s="406"/>
      <c r="T140" s="406"/>
      <c r="U140" s="406"/>
    </row>
    <row r="141" spans="1:21" ht="12.75" customHeight="1" x14ac:dyDescent="0.2">
      <c r="A141" s="378"/>
      <c r="B141" s="385">
        <v>129</v>
      </c>
      <c r="C141" s="388" t="s">
        <v>717</v>
      </c>
      <c r="D141" s="388"/>
      <c r="E141" s="387">
        <v>0</v>
      </c>
      <c r="F141" s="406"/>
      <c r="G141" s="406"/>
      <c r="H141" s="406"/>
      <c r="I141" s="406"/>
      <c r="J141" s="406"/>
      <c r="K141" s="406"/>
      <c r="L141" s="406"/>
      <c r="M141" s="406"/>
      <c r="N141" s="406"/>
      <c r="O141" s="406"/>
      <c r="P141" s="406"/>
      <c r="Q141" s="406"/>
      <c r="R141" s="406"/>
      <c r="S141" s="406"/>
      <c r="T141" s="406"/>
      <c r="U141" s="406"/>
    </row>
    <row r="142" spans="1:21" ht="12.75" customHeight="1" x14ac:dyDescent="0.2">
      <c r="A142" s="378"/>
      <c r="B142" s="385">
        <v>130</v>
      </c>
      <c r="C142" s="386" t="s">
        <v>3346</v>
      </c>
      <c r="D142" s="386"/>
      <c r="E142" s="387">
        <v>73211</v>
      </c>
      <c r="F142" s="405"/>
      <c r="G142" s="405"/>
      <c r="H142" s="405"/>
      <c r="I142" s="405"/>
      <c r="J142" s="405"/>
      <c r="K142" s="405"/>
      <c r="L142" s="405"/>
      <c r="M142" s="405"/>
      <c r="N142" s="405"/>
      <c r="O142" s="405"/>
      <c r="P142" s="405"/>
      <c r="Q142" s="405"/>
      <c r="R142" s="405"/>
      <c r="S142" s="405"/>
      <c r="T142" s="405"/>
      <c r="U142" s="405"/>
    </row>
    <row r="143" spans="1:21" ht="12.75" customHeight="1" x14ac:dyDescent="0.2">
      <c r="A143" s="378"/>
      <c r="B143" s="385">
        <v>131</v>
      </c>
      <c r="C143" s="386" t="s">
        <v>482</v>
      </c>
      <c r="D143" s="386"/>
      <c r="E143" s="387">
        <v>153</v>
      </c>
      <c r="F143" s="405"/>
      <c r="G143" s="405"/>
      <c r="H143" s="405"/>
      <c r="I143" s="405"/>
      <c r="J143" s="405"/>
      <c r="K143" s="405"/>
      <c r="L143" s="405"/>
      <c r="M143" s="405"/>
      <c r="N143" s="405"/>
      <c r="O143" s="405"/>
      <c r="P143" s="405"/>
      <c r="Q143" s="405"/>
      <c r="R143" s="405"/>
      <c r="S143" s="405"/>
      <c r="T143" s="405"/>
      <c r="U143" s="405"/>
    </row>
    <row r="144" spans="1:21" ht="12.75" customHeight="1" x14ac:dyDescent="0.2">
      <c r="A144" s="378"/>
      <c r="B144" s="385">
        <v>132</v>
      </c>
      <c r="C144" s="386" t="s">
        <v>483</v>
      </c>
      <c r="D144" s="386"/>
      <c r="E144" s="387">
        <v>1125</v>
      </c>
      <c r="F144" s="405"/>
      <c r="G144" s="405"/>
      <c r="H144" s="405"/>
      <c r="I144" s="405"/>
      <c r="J144" s="405"/>
      <c r="K144" s="405"/>
      <c r="L144" s="405"/>
      <c r="M144" s="405"/>
      <c r="N144" s="405"/>
      <c r="O144" s="405"/>
      <c r="P144" s="405"/>
      <c r="Q144" s="405"/>
      <c r="R144" s="405"/>
      <c r="S144" s="405"/>
      <c r="T144" s="405"/>
      <c r="U144" s="405"/>
    </row>
    <row r="145" spans="1:21" ht="12.75" customHeight="1" x14ac:dyDescent="0.2">
      <c r="A145" s="378"/>
      <c r="B145" s="385">
        <v>133</v>
      </c>
      <c r="C145" s="386" t="s">
        <v>484</v>
      </c>
      <c r="D145" s="386"/>
      <c r="E145" s="387">
        <v>0</v>
      </c>
      <c r="F145" s="406"/>
      <c r="G145" s="406"/>
      <c r="H145" s="406"/>
      <c r="I145" s="406"/>
      <c r="J145" s="406"/>
      <c r="K145" s="406"/>
      <c r="L145" s="406"/>
      <c r="M145" s="406"/>
      <c r="N145" s="406"/>
      <c r="O145" s="406"/>
      <c r="P145" s="406"/>
      <c r="Q145" s="406"/>
      <c r="R145" s="406"/>
      <c r="S145" s="406"/>
      <c r="T145" s="406"/>
      <c r="U145" s="406"/>
    </row>
    <row r="146" spans="1:21" ht="12.75" customHeight="1" x14ac:dyDescent="0.2">
      <c r="A146" s="378"/>
      <c r="B146" s="385">
        <v>134</v>
      </c>
      <c r="C146" s="388" t="s">
        <v>485</v>
      </c>
      <c r="D146" s="388"/>
      <c r="E146" s="387">
        <v>0</v>
      </c>
      <c r="F146" s="406"/>
      <c r="G146" s="406"/>
      <c r="H146" s="406"/>
      <c r="I146" s="406"/>
      <c r="J146" s="406"/>
      <c r="K146" s="406"/>
      <c r="L146" s="406"/>
      <c r="M146" s="406"/>
      <c r="N146" s="406"/>
      <c r="O146" s="406"/>
      <c r="P146" s="406"/>
      <c r="Q146" s="406"/>
      <c r="R146" s="406"/>
      <c r="S146" s="406"/>
      <c r="T146" s="406"/>
      <c r="U146" s="406"/>
    </row>
    <row r="147" spans="1:21" ht="12.75" customHeight="1" x14ac:dyDescent="0.2">
      <c r="A147" s="378"/>
      <c r="B147" s="385">
        <v>135</v>
      </c>
      <c r="C147" s="388" t="s">
        <v>486</v>
      </c>
      <c r="D147" s="388"/>
      <c r="E147" s="387">
        <v>0</v>
      </c>
      <c r="F147" s="406"/>
      <c r="G147" s="406"/>
      <c r="H147" s="406"/>
      <c r="I147" s="406"/>
      <c r="J147" s="406"/>
      <c r="K147" s="406"/>
      <c r="L147" s="406"/>
      <c r="M147" s="406"/>
      <c r="N147" s="406"/>
      <c r="O147" s="406"/>
      <c r="P147" s="406"/>
      <c r="Q147" s="406"/>
      <c r="R147" s="406"/>
      <c r="S147" s="406"/>
      <c r="T147" s="406"/>
      <c r="U147" s="406"/>
    </row>
    <row r="148" spans="1:21" ht="12.75" customHeight="1" x14ac:dyDescent="0.2">
      <c r="A148" s="378"/>
      <c r="B148" s="385">
        <v>136</v>
      </c>
      <c r="C148" s="386" t="s">
        <v>487</v>
      </c>
      <c r="D148" s="386"/>
      <c r="E148" s="387">
        <v>38</v>
      </c>
      <c r="F148" s="405"/>
      <c r="G148" s="405"/>
      <c r="H148" s="405"/>
      <c r="I148" s="405"/>
      <c r="J148" s="405"/>
      <c r="K148" s="405"/>
      <c r="L148" s="405"/>
      <c r="M148" s="405"/>
      <c r="N148" s="405"/>
      <c r="O148" s="405"/>
      <c r="P148" s="405"/>
      <c r="Q148" s="405"/>
      <c r="R148" s="405"/>
      <c r="S148" s="405"/>
      <c r="T148" s="405"/>
      <c r="U148" s="405"/>
    </row>
    <row r="149" spans="1:21" ht="25.5" customHeight="1" x14ac:dyDescent="0.2">
      <c r="A149" s="378"/>
      <c r="B149" s="385">
        <v>137</v>
      </c>
      <c r="C149" s="386" t="s">
        <v>488</v>
      </c>
      <c r="D149" s="386"/>
      <c r="E149" s="387">
        <v>56</v>
      </c>
      <c r="F149" s="405"/>
      <c r="G149" s="405"/>
      <c r="H149" s="405"/>
      <c r="I149" s="405"/>
      <c r="J149" s="405"/>
      <c r="K149" s="405"/>
      <c r="L149" s="405"/>
      <c r="M149" s="405"/>
      <c r="N149" s="405"/>
      <c r="O149" s="405"/>
      <c r="P149" s="405"/>
      <c r="Q149" s="405"/>
      <c r="R149" s="405"/>
      <c r="S149" s="405"/>
      <c r="T149" s="405"/>
      <c r="U149" s="405"/>
    </row>
    <row r="150" spans="1:21" ht="12.75" customHeight="1" x14ac:dyDescent="0.2">
      <c r="A150" s="378"/>
      <c r="B150" s="385"/>
      <c r="C150" s="388" t="s">
        <v>489</v>
      </c>
      <c r="D150" s="388"/>
      <c r="E150" s="387"/>
      <c r="F150" s="406"/>
      <c r="G150" s="406"/>
      <c r="H150" s="406"/>
      <c r="I150" s="406"/>
      <c r="J150" s="406"/>
      <c r="K150" s="406"/>
      <c r="L150" s="406"/>
      <c r="M150" s="406"/>
      <c r="N150" s="406"/>
      <c r="O150" s="406"/>
      <c r="P150" s="406"/>
      <c r="Q150" s="406"/>
      <c r="R150" s="406"/>
      <c r="S150" s="406"/>
      <c r="T150" s="406"/>
      <c r="U150" s="406"/>
    </row>
    <row r="151" spans="1:21" ht="12.75" customHeight="1" x14ac:dyDescent="0.2">
      <c r="A151" s="378"/>
      <c r="B151" s="385">
        <v>138</v>
      </c>
      <c r="C151" s="386" t="s">
        <v>490</v>
      </c>
      <c r="D151" s="386"/>
      <c r="E151" s="387">
        <v>53719</v>
      </c>
      <c r="F151" s="406"/>
      <c r="G151" s="406"/>
      <c r="H151" s="406"/>
      <c r="I151" s="406"/>
      <c r="J151" s="406"/>
      <c r="K151" s="406"/>
      <c r="L151" s="406"/>
      <c r="M151" s="406"/>
      <c r="N151" s="406"/>
      <c r="O151" s="406"/>
      <c r="P151" s="406"/>
      <c r="Q151" s="406"/>
      <c r="R151" s="406"/>
      <c r="S151" s="406"/>
      <c r="T151" s="406"/>
      <c r="U151" s="406"/>
    </row>
    <row r="152" spans="1:21" ht="12.75" customHeight="1" x14ac:dyDescent="0.2">
      <c r="A152" s="378"/>
      <c r="B152" s="385">
        <v>139</v>
      </c>
      <c r="C152" s="386" t="s">
        <v>491</v>
      </c>
      <c r="D152" s="386"/>
      <c r="E152" s="387">
        <v>0</v>
      </c>
      <c r="F152" s="406"/>
      <c r="G152" s="406"/>
      <c r="H152" s="406"/>
      <c r="I152" s="406"/>
      <c r="J152" s="406"/>
      <c r="K152" s="406"/>
      <c r="L152" s="406"/>
      <c r="M152" s="406"/>
      <c r="N152" s="406"/>
      <c r="O152" s="406"/>
      <c r="P152" s="406"/>
      <c r="Q152" s="406"/>
      <c r="R152" s="406"/>
      <c r="S152" s="406"/>
      <c r="T152" s="406"/>
      <c r="U152" s="406"/>
    </row>
    <row r="153" spans="1:21" ht="25.5" x14ac:dyDescent="0.2">
      <c r="A153" s="378"/>
      <c r="B153" s="385">
        <v>140</v>
      </c>
      <c r="C153" s="386" t="s">
        <v>492</v>
      </c>
      <c r="D153" s="386"/>
      <c r="E153" s="387">
        <v>0</v>
      </c>
      <c r="F153" s="406"/>
      <c r="G153" s="406"/>
      <c r="H153" s="406"/>
      <c r="I153" s="406"/>
      <c r="J153" s="406"/>
      <c r="K153" s="406"/>
      <c r="L153" s="406"/>
      <c r="M153" s="406"/>
      <c r="N153" s="406"/>
      <c r="O153" s="406"/>
      <c r="P153" s="406"/>
      <c r="Q153" s="406"/>
      <c r="R153" s="406"/>
      <c r="S153" s="406"/>
      <c r="T153" s="406"/>
      <c r="U153" s="406"/>
    </row>
    <row r="154" spans="1:21" ht="25.5" x14ac:dyDescent="0.2">
      <c r="A154" s="378"/>
      <c r="B154" s="385">
        <v>141</v>
      </c>
      <c r="C154" s="386" t="s">
        <v>493</v>
      </c>
      <c r="D154" s="386"/>
      <c r="E154" s="387">
        <v>0</v>
      </c>
      <c r="F154" s="406"/>
      <c r="G154" s="406"/>
      <c r="H154" s="406"/>
      <c r="I154" s="406"/>
      <c r="J154" s="406"/>
      <c r="K154" s="406"/>
      <c r="L154" s="406"/>
      <c r="M154" s="406"/>
      <c r="N154" s="406"/>
      <c r="O154" s="406"/>
      <c r="P154" s="406"/>
      <c r="Q154" s="406"/>
      <c r="R154" s="406"/>
      <c r="S154" s="406"/>
      <c r="T154" s="406"/>
      <c r="U154" s="406"/>
    </row>
    <row r="155" spans="1:21" ht="25.5" x14ac:dyDescent="0.2">
      <c r="A155" s="378"/>
      <c r="B155" s="385">
        <v>142</v>
      </c>
      <c r="C155" s="386" t="s">
        <v>494</v>
      </c>
      <c r="D155" s="386"/>
      <c r="E155" s="387">
        <v>53719</v>
      </c>
      <c r="F155" s="406"/>
      <c r="G155" s="406"/>
      <c r="H155" s="406"/>
      <c r="I155" s="406"/>
      <c r="J155" s="406"/>
      <c r="K155" s="406"/>
      <c r="L155" s="406"/>
      <c r="M155" s="406"/>
      <c r="N155" s="406"/>
      <c r="O155" s="406"/>
      <c r="P155" s="406"/>
      <c r="Q155" s="406"/>
      <c r="R155" s="406"/>
      <c r="S155" s="406"/>
      <c r="T155" s="406"/>
      <c r="U155" s="406"/>
    </row>
    <row r="156" spans="1:21" ht="25.5" x14ac:dyDescent="0.2">
      <c r="A156" s="378"/>
      <c r="B156" s="385">
        <v>143</v>
      </c>
      <c r="C156" s="388" t="s">
        <v>495</v>
      </c>
      <c r="D156" s="388"/>
      <c r="E156" s="387">
        <v>0</v>
      </c>
      <c r="F156" s="406"/>
      <c r="G156" s="406"/>
      <c r="H156" s="406"/>
      <c r="I156" s="406"/>
      <c r="J156" s="406"/>
      <c r="K156" s="406"/>
      <c r="L156" s="406"/>
      <c r="M156" s="406"/>
      <c r="N156" s="406"/>
      <c r="O156" s="406"/>
      <c r="P156" s="406"/>
      <c r="Q156" s="406"/>
      <c r="R156" s="406"/>
      <c r="S156" s="406"/>
      <c r="T156" s="406"/>
      <c r="U156" s="406"/>
    </row>
    <row r="157" spans="1:21" ht="12.75" x14ac:dyDescent="0.2">
      <c r="A157" s="378"/>
      <c r="B157" s="385">
        <v>144</v>
      </c>
      <c r="C157" s="386" t="s">
        <v>496</v>
      </c>
      <c r="D157" s="386"/>
      <c r="E157" s="387">
        <v>983</v>
      </c>
      <c r="F157" s="405"/>
      <c r="G157" s="405"/>
      <c r="H157" s="405"/>
      <c r="I157" s="405"/>
      <c r="J157" s="405"/>
      <c r="K157" s="405"/>
      <c r="L157" s="405"/>
      <c r="M157" s="405"/>
      <c r="N157" s="405"/>
      <c r="O157" s="405"/>
      <c r="P157" s="405"/>
      <c r="Q157" s="405"/>
      <c r="R157" s="405"/>
      <c r="S157" s="405"/>
      <c r="T157" s="405"/>
      <c r="U157" s="405"/>
    </row>
    <row r="158" spans="1:21" ht="12.75" x14ac:dyDescent="0.2">
      <c r="A158" s="378"/>
      <c r="B158" s="385"/>
      <c r="C158" s="386"/>
      <c r="D158" s="386"/>
      <c r="E158" s="387"/>
      <c r="F158" s="406"/>
      <c r="G158" s="406"/>
      <c r="H158" s="406"/>
      <c r="I158" s="406"/>
      <c r="J158" s="406"/>
      <c r="K158" s="406"/>
      <c r="L158" s="406"/>
      <c r="M158" s="406"/>
      <c r="N158" s="406"/>
      <c r="O158" s="406"/>
      <c r="P158" s="406"/>
      <c r="Q158" s="406"/>
      <c r="R158" s="406"/>
      <c r="S158" s="406"/>
      <c r="T158" s="406"/>
      <c r="U158" s="406"/>
    </row>
    <row r="159" spans="1:21" ht="12.75" thickBot="1" x14ac:dyDescent="0.2">
      <c r="A159" s="396"/>
      <c r="B159" s="397"/>
      <c r="C159" s="398"/>
      <c r="D159" s="398"/>
      <c r="E159" s="470"/>
      <c r="F159" s="412"/>
      <c r="G159" s="412"/>
      <c r="H159" s="412"/>
      <c r="I159" s="412"/>
      <c r="J159" s="412"/>
      <c r="K159" s="412"/>
      <c r="L159" s="412"/>
      <c r="M159" s="412"/>
      <c r="N159" s="412"/>
      <c r="O159" s="412"/>
      <c r="P159" s="412"/>
      <c r="Q159" s="412"/>
      <c r="R159" s="412"/>
      <c r="S159" s="412"/>
      <c r="T159" s="412"/>
      <c r="U159" s="412"/>
    </row>
    <row r="160" spans="1:21" ht="12.75" thickTop="1" x14ac:dyDescent="0.15"/>
    <row r="163" spans="6:21" x14ac:dyDescent="0.15">
      <c r="F163" s="402"/>
      <c r="G163" s="402"/>
      <c r="H163" s="402"/>
      <c r="I163" s="402"/>
      <c r="J163" s="402"/>
      <c r="K163" s="402"/>
      <c r="L163" s="402"/>
      <c r="M163" s="402"/>
      <c r="N163" s="402"/>
      <c r="O163" s="402"/>
      <c r="P163" s="402"/>
      <c r="Q163" s="402"/>
      <c r="R163" s="402"/>
      <c r="S163" s="402"/>
      <c r="T163" s="402"/>
      <c r="U163" s="402"/>
    </row>
    <row r="164" spans="6:21" x14ac:dyDescent="0.15">
      <c r="F164" s="402"/>
      <c r="G164" s="402"/>
      <c r="H164" s="402"/>
      <c r="I164" s="402"/>
      <c r="J164" s="402"/>
      <c r="K164" s="402"/>
      <c r="L164" s="402"/>
      <c r="M164" s="402"/>
      <c r="N164" s="402"/>
      <c r="O164" s="402"/>
      <c r="P164" s="402"/>
      <c r="Q164" s="402"/>
      <c r="R164" s="402"/>
      <c r="S164" s="402"/>
      <c r="T164" s="402"/>
      <c r="U164" s="402"/>
    </row>
  </sheetData>
  <phoneticPr fontId="38" type="noConversion"/>
  <pageMargins left="0.43307086614173229" right="0.74803149606299213" top="0.31496062992125984" bottom="0.31496062992125984" header="0.51181102362204722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8</vt:i4>
      </vt:variant>
    </vt:vector>
  </HeadingPairs>
  <TitlesOfParts>
    <vt:vector size="17" baseType="lpstr">
      <vt:lpstr>A.3 Yevmiye</vt:lpstr>
      <vt:lpstr>Aktifler</vt:lpstr>
      <vt:lpstr>Pasifler</vt:lpstr>
      <vt:lpstr>Kar Zarar</vt:lpstr>
      <vt:lpstr>13</vt:lpstr>
      <vt:lpstr>ARALIK 2015 MİZAN</vt:lpstr>
      <vt:lpstr>KAR-ZARAR EKİ</vt:lpstr>
      <vt:lpstr>BİLANÇO ÇALIŞMA</vt:lpstr>
      <vt:lpstr>SERMAYE-OK</vt:lpstr>
      <vt:lpstr>'13'!Yazdırma_Alanı</vt:lpstr>
      <vt:lpstr>'A.3 Yevmiye'!Yazdırma_Alanı</vt:lpstr>
      <vt:lpstr>Aktifler!Yazdırma_Alanı</vt:lpstr>
      <vt:lpstr>'ARALIK 2015 MİZAN'!Yazdırma_Alanı</vt:lpstr>
      <vt:lpstr>'BİLANÇO ÇALIŞMA'!Yazdırma_Alanı</vt:lpstr>
      <vt:lpstr>'Kar Zarar'!Yazdırma_Alanı</vt:lpstr>
      <vt:lpstr>'KAR-ZARAR EKİ'!Yazdırma_Alanı</vt:lpstr>
      <vt:lpstr>Pasifler!Yazdırma_Alanı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Koray KOCAGÖZ (LEFKOŞA SB.)</dc:creator>
  <cp:lastModifiedBy>Heran Güzen</cp:lastModifiedBy>
  <cp:lastPrinted>2016-03-25T10:42:27Z</cp:lastPrinted>
  <dcterms:created xsi:type="dcterms:W3CDTF">1998-01-12T17:06:50Z</dcterms:created>
  <dcterms:modified xsi:type="dcterms:W3CDTF">2016-05-03T09:18:53Z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